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rkas.sharepoint.com/Kliendisuhted/ri ja halduslepingud/YLEP 2024/RAM/RAM/Akadeemia tn 2, Pärnu/Muudatus nr 4/"/>
    </mc:Choice>
  </mc:AlternateContent>
  <xr:revisionPtr revIDLastSave="1126" documentId="8_{139A9462-AD4E-485D-AA23-13F77B5D8182}" xr6:coauthVersionLast="47" xr6:coauthVersionMax="47" xr10:uidLastSave="{348685C7-FC8E-4B8D-BE16-4196C1C90D9F}"/>
  <bookViews>
    <workbookView xWindow="28680" yWindow="-120" windowWidth="29040" windowHeight="15840" tabRatio="934" xr2:uid="{787EEEA4-484B-44E3-892C-FAE0C987E041}"/>
  </bookViews>
  <sheets>
    <sheet name="Lisa 3" sheetId="1" r:id="rId1"/>
    <sheet name="abitabel" sheetId="5" r:id="rId2"/>
    <sheet name="Annuiteedigraafik BIL_01.12" sheetId="10" r:id="rId3"/>
    <sheet name="Annuiteedigraafik BIL_lisanduv" sheetId="14" r:id="rId4"/>
    <sheet name="Annuiteedigraafik PT_01.12" sheetId="11" r:id="rId5"/>
    <sheet name="Annuiteedigraafik PT_lisanduv" sheetId="15" r:id="rId6"/>
    <sheet name="Annuiteedigraafik TS_01.12" sheetId="12" r:id="rId7"/>
    <sheet name="Annuiteedigraafik TS_lisanduv" sheetId="16" r:id="rId8"/>
    <sheet name="ERK lisa 6.1 tavasisustus" sheetId="13" r:id="rId9"/>
    <sheet name="TA lisa 6.2 PP" sheetId="17" r:id="rId10"/>
  </sheets>
  <definedNames>
    <definedName name="_30_Ülekantavad_vahendid" localSheetId="4">#REF!</definedName>
    <definedName name="_30_Ülekantavad_vahendid">#REF!</definedName>
    <definedName name="Aadress" localSheetId="4">#REF!</definedName>
    <definedName name="Aadress">#REF!</definedName>
    <definedName name="aadress_asukoha_analüüs" localSheetId="4">#REF!</definedName>
    <definedName name="aadress_asukoha_analüüs">#REF!</definedName>
    <definedName name="aadress_asukohahinnang">#REF!</definedName>
    <definedName name="aasta">#REF!</definedName>
    <definedName name="aeg" localSheetId="5">OFFSET(#REF!,0,#REF!,1,#REF!)</definedName>
    <definedName name="aeg" localSheetId="7">OFFSET(#REF!,0,#REF!,1,#REF!)</definedName>
    <definedName name="aeg">OFFSET(#REF!,0,#REF!,1,#REF!)</definedName>
    <definedName name="alge" localSheetId="5">OFFSET(#REF!,0,#REF!,1,#REF!)</definedName>
    <definedName name="alge" localSheetId="7">OFFSET(#REF!,0,#REF!,1,#REF!)</definedName>
    <definedName name="alge">OFFSET(#REF!,0,#REF!,1,#REF!)</definedName>
    <definedName name="Algus_veerg" localSheetId="4">#REF!</definedName>
    <definedName name="Algus_veerg" localSheetId="5">#REF!</definedName>
    <definedName name="Algus_veerg" localSheetId="7">#REF!</definedName>
    <definedName name="Algus_veerg">#REF!</definedName>
    <definedName name="ALL" localSheetId="4">#REF!</definedName>
    <definedName name="ALL">#REF!</definedName>
    <definedName name="andmed" localSheetId="5">#REF!</definedName>
    <definedName name="andmed" localSheetId="7">#REF!</definedName>
    <definedName name="andmed">#REF!</definedName>
    <definedName name="andmed_kogemus" localSheetId="5">#REF!</definedName>
    <definedName name="andmed_kogemus" localSheetId="7">#REF!</definedName>
    <definedName name="andmed_kogemus">#REF!</definedName>
    <definedName name="andmed_ruumide_sobivus" localSheetId="5">#REF!</definedName>
    <definedName name="andmed_ruumide_sobivus" localSheetId="7">#REF!</definedName>
    <definedName name="andmed_ruumide_sobivus">#REF!</definedName>
    <definedName name="bilanss" localSheetId="4">#REF!</definedName>
    <definedName name="bilanss">#REF!</definedName>
    <definedName name="brutopind" localSheetId="5">#REF!</definedName>
    <definedName name="brutopind" localSheetId="7">#REF!</definedName>
    <definedName name="brutopind">#REF!</definedName>
    <definedName name="disk.määr" localSheetId="5">#REF!</definedName>
    <definedName name="disk.määr" localSheetId="7">#REF!</definedName>
    <definedName name="disk.määr">#REF!</definedName>
    <definedName name="eel_1" localSheetId="5">OFFSET(#REF!,1,0,1,#REF!)</definedName>
    <definedName name="eel_1" localSheetId="7">OFFSET(#REF!,1,0,1,#REF!)</definedName>
    <definedName name="eel_1">OFFSET(#REF!,1,0,1,#REF!)</definedName>
    <definedName name="eel_2" localSheetId="5">OFFSET(#REF!,30,0,1,#REF!)</definedName>
    <definedName name="eel_2" localSheetId="7">OFFSET(#REF!,30,0,1,#REF!)</definedName>
    <definedName name="eel_2">OFFSET(#REF!,30,0,1,#REF!)</definedName>
    <definedName name="eel_3" localSheetId="5">OFFSET(#REF!,60,0,1,#REF!)</definedName>
    <definedName name="eel_3" localSheetId="7">OFFSET(#REF!,60,0,1,#REF!)</definedName>
    <definedName name="eel_3">OFFSET(#REF!,60,0,1,#REF!)</definedName>
    <definedName name="eel_4" localSheetId="5">OFFSET(#REF!,88,0,1,#REF!)</definedName>
    <definedName name="eel_4" localSheetId="7">OFFSET(#REF!,88,0,1,#REF!)</definedName>
    <definedName name="eel_4">OFFSET(#REF!,88,0,1,#REF!)</definedName>
    <definedName name="eelarve" localSheetId="4">#REF!</definedName>
    <definedName name="eelarve" localSheetId="5">#REF!</definedName>
    <definedName name="eelarve" localSheetId="7">#REF!</definedName>
    <definedName name="eelarve">#REF!</definedName>
    <definedName name="eelarve_kokku" localSheetId="5">#REF!</definedName>
    <definedName name="eelarve_kokku" localSheetId="7">#REF!</definedName>
    <definedName name="eelarve_kokku">#REF!</definedName>
    <definedName name="erikülgsednurkterased" localSheetId="4">#REF!</definedName>
    <definedName name="erikülgsednurkterased">#REF!</definedName>
    <definedName name="erikülgsednurkterased140" localSheetId="4">#REF!</definedName>
    <definedName name="erikülgsednurkterased140">#REF!</definedName>
    <definedName name="erikülgsednurkterased70" localSheetId="4">#REF!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 localSheetId="5">#REF!</definedName>
    <definedName name="hind" localSheetId="7">#REF!</definedName>
    <definedName name="hind">#REF!</definedName>
    <definedName name="hinnang_asukoha_analüüs" localSheetId="4">#REF!</definedName>
    <definedName name="hinnang_asukoha_analüüs">#REF!</definedName>
    <definedName name="hüvitamine" localSheetId="4">#REF!</definedName>
    <definedName name="hüvitamine">#REF!</definedName>
    <definedName name="IPE" localSheetId="4">#REF!</definedName>
    <definedName name="IPE">#REF!</definedName>
    <definedName name="Jum_osa" localSheetId="5">#REF!</definedName>
    <definedName name="Jum_osa" localSheetId="7">#REF!</definedName>
    <definedName name="Jum_osa">#REF!</definedName>
    <definedName name="karkass" localSheetId="4">#REF!</definedName>
    <definedName name="karkass">#REF!</definedName>
    <definedName name="karkassilisa" localSheetId="4">#REF!</definedName>
    <definedName name="karkassilisa">#REF!</definedName>
    <definedName name="katus" localSheetId="4">#REF!</definedName>
    <definedName name="katus">#REF!</definedName>
    <definedName name="kehtiv_IRR" localSheetId="5">#REF!</definedName>
    <definedName name="kehtiv_IRR" localSheetId="7">#REF!</definedName>
    <definedName name="kehtiv_IRR">#REF!</definedName>
    <definedName name="kestvus" localSheetId="5">#REF!</definedName>
    <definedName name="kestvus" localSheetId="7">#REF!</definedName>
    <definedName name="kestvus">#REF!</definedName>
    <definedName name="kestvus2" localSheetId="5">#REF!</definedName>
    <definedName name="kestvus2" localSheetId="7">#REF!</definedName>
    <definedName name="kestvus2">#REF!</definedName>
    <definedName name="Kinnistu" localSheetId="4">#REF!</definedName>
    <definedName name="Kinnistu">#REF!</definedName>
    <definedName name="Kinnistud" localSheetId="4">#REF!</definedName>
    <definedName name="Kinnistud">#REF!</definedName>
    <definedName name="kipsilisa" localSheetId="4">#REF!</definedName>
    <definedName name="kipsilisa">#REF!</definedName>
    <definedName name="kipsvaheseinad">#REF!</definedName>
    <definedName name="kogu_eelarve_ületamine">#REF!</definedName>
    <definedName name="kood">#REF!</definedName>
    <definedName name="kor_1" localSheetId="5">OFFSET(#REF!,0,#REF!,1,#REF!)</definedName>
    <definedName name="kor_1" localSheetId="7">OFFSET(#REF!,0,#REF!,1,#REF!)</definedName>
    <definedName name="kor_1">OFFSET(#REF!,0,#REF!,1,#REF!)</definedName>
    <definedName name="kor_2" localSheetId="5">OFFSET(#REF!,0,#REF!,1,#REF!)</definedName>
    <definedName name="kor_2" localSheetId="7">OFFSET(#REF!,0,#REF!,1,#REF!)</definedName>
    <definedName name="kor_2">OFFSET(#REF!,0,#REF!,1,#REF!)</definedName>
    <definedName name="kor_3" localSheetId="5">OFFSET(#REF!,0,#REF!,1,#REF!)</definedName>
    <definedName name="kor_3" localSheetId="7">OFFSET(#REF!,0,#REF!,1,#REF!)</definedName>
    <definedName name="kor_3">OFFSET(#REF!,0,#REF!,1,#REF!)</definedName>
    <definedName name="kor_4" localSheetId="5">OFFSET(#REF!,0,#REF!,1,#REF!)</definedName>
    <definedName name="kor_4" localSheetId="7">OFFSET(#REF!,0,#REF!,1,#REF!)</definedName>
    <definedName name="kor_4">OFFSET(#REF!,0,#REF!,1,#REF!)</definedName>
    <definedName name="kor_5" localSheetId="5">OFFSET(#REF!,0,#REF!,1,#REF!)</definedName>
    <definedName name="kor_5" localSheetId="7">OFFSET(#REF!,0,#REF!,1,#REF!)</definedName>
    <definedName name="kor_5">OFFSET(#REF!,0,#REF!,1,#REF!)</definedName>
    <definedName name="kor_6" localSheetId="5">OFFSET(#REF!,0,#REF!,1,#REF!)</definedName>
    <definedName name="kor_6" localSheetId="7">OFFSET(#REF!,0,#REF!,1,#REF!)</definedName>
    <definedName name="kor_6">OFFSET(#REF!,0,#REF!,1,#REF!)</definedName>
    <definedName name="Kuupäev" localSheetId="5">#REF!</definedName>
    <definedName name="Kuupäev" localSheetId="7">#REF!</definedName>
    <definedName name="Kuupäev">#REF!</definedName>
    <definedName name="liik" localSheetId="4">#REF!</definedName>
    <definedName name="liik" localSheetId="5">#REF!</definedName>
    <definedName name="liik" localSheetId="7">#REF!</definedName>
    <definedName name="liik">#REF!</definedName>
    <definedName name="LISA" localSheetId="4">#REF!</definedName>
    <definedName name="LISA">#REF!</definedName>
    <definedName name="lisakatuslagi" localSheetId="4">#REF!</definedName>
    <definedName name="lisakatuslagi">#REF!</definedName>
    <definedName name="ltasu">#REF!</definedName>
    <definedName name="Maksumus" localSheetId="5">#REF!</definedName>
    <definedName name="Maksumus" localSheetId="7">#REF!</definedName>
    <definedName name="Maksumus">#REF!</definedName>
    <definedName name="maksuvaba" localSheetId="4">#REF!</definedName>
    <definedName name="maksuvaba">#REF!</definedName>
    <definedName name="max.parkimiskoha_maksumus" localSheetId="5">#REF!</definedName>
    <definedName name="max.parkimiskoha_maksumus" localSheetId="7">#REF!</definedName>
    <definedName name="max.parkimiskoha_maksumus">#REF!</definedName>
    <definedName name="minist" localSheetId="4">#REF!</definedName>
    <definedName name="minist">#REF!</definedName>
    <definedName name="mullatööd" localSheetId="4">#REF!</definedName>
    <definedName name="mullatööd">#REF!</definedName>
    <definedName name="nelikanttoru" localSheetId="4">#REF!</definedName>
    <definedName name="nelikanttoru">#REF!</definedName>
    <definedName name="nelikanttoru150">#REF!</definedName>
    <definedName name="nelikanttoru30">#REF!</definedName>
    <definedName name="netopind" localSheetId="5">#REF!</definedName>
    <definedName name="netopind" localSheetId="7">#REF!</definedName>
    <definedName name="netopind">#REF!</definedName>
    <definedName name="Number" localSheetId="5">#REF!</definedName>
    <definedName name="Number" localSheetId="7">#REF!</definedName>
    <definedName name="Number">#REF!</definedName>
    <definedName name="objekt" localSheetId="5">#REF!</definedName>
    <definedName name="objekt" localSheetId="7">#REF!</definedName>
    <definedName name="objekt">#REF!</definedName>
    <definedName name="objekt_ruumide_sobivus" localSheetId="5">#REF!</definedName>
    <definedName name="objekt_ruumide_sobivus" localSheetId="7">#REF!</definedName>
    <definedName name="objekt_ruumide_sobivus">#REF!</definedName>
    <definedName name="objekti_aadress" localSheetId="5">#REF!</definedName>
    <definedName name="objekti_aadress" localSheetId="7">#REF!</definedName>
    <definedName name="objekti_aadress">#REF!</definedName>
    <definedName name="pakkujad_kogemus" localSheetId="5">#REF!</definedName>
    <definedName name="pakkujad_kogemus" localSheetId="7">#REF!</definedName>
    <definedName name="pakkujad_kogemus">#REF!</definedName>
    <definedName name="paneelsein" localSheetId="4">#REF!</definedName>
    <definedName name="paneelsein">#REF!</definedName>
    <definedName name="paneelsein3" localSheetId="4">#REF!</definedName>
    <definedName name="paneelsein3" localSheetId="5">#REF!</definedName>
    <definedName name="paneelsein3" localSheetId="7">#REF!</definedName>
    <definedName name="paneelsein3">#REF!</definedName>
    <definedName name="pealkirjad" localSheetId="5">#REF!</definedName>
    <definedName name="pealkirjad" localSheetId="7">#REF!</definedName>
    <definedName name="pealkirjad">#REF!</definedName>
    <definedName name="pealkirjad_kogemus" localSheetId="5">#REF!</definedName>
    <definedName name="pealkirjad_kogemus" localSheetId="7">#REF!</definedName>
    <definedName name="pealkirjad_kogemus">#REF!</definedName>
    <definedName name="pealkirjad_ruumide_sobivus" localSheetId="5">#REF!</definedName>
    <definedName name="pealkirjad_ruumide_sobivus" localSheetId="7">#REF!</definedName>
    <definedName name="pealkirjad_ruumide_sobivus">#REF!</definedName>
    <definedName name="Periood" localSheetId="4">#REF!</definedName>
    <definedName name="Periood">#REF!</definedName>
    <definedName name="piirkond" localSheetId="4">#REF!</definedName>
    <definedName name="piirkond">#REF!</definedName>
    <definedName name="plekkkatus" localSheetId="4">#REF!</definedName>
    <definedName name="plekkkatus">#REF!</definedName>
    <definedName name="plekksein">#REF!</definedName>
    <definedName name="pr_list" localSheetId="5">OFFSET(#REF!,0,0,#REF!-4,1)</definedName>
    <definedName name="pr_list" localSheetId="7">OFFSET(#REF!,0,0,#REF!-4,1)</definedName>
    <definedName name="pr_list">OFFSET(#REF!,0,0,#REF!-4,1)</definedName>
    <definedName name="pr_reg" localSheetId="5">OFFSET(#REF!,0,0,#REF!+1,1)</definedName>
    <definedName name="pr_reg" localSheetId="7">OFFSET(#REF!,0,0,#REF!+1,1)</definedName>
    <definedName name="pr_reg">OFFSET(#REF!,0,0,#REF!+1,1)</definedName>
    <definedName name="pro_1" localSheetId="5">OFFSET(#REF!,2,0,1,#REF!)</definedName>
    <definedName name="pro_1" localSheetId="7">OFFSET(#REF!,2,0,1,#REF!)</definedName>
    <definedName name="pro_1">OFFSET(#REF!,2,0,1,#REF!)</definedName>
    <definedName name="pro_2" localSheetId="5">OFFSET(#REF!,31,0,1,#REF!)</definedName>
    <definedName name="pro_2" localSheetId="7">OFFSET(#REF!,31,0,1,#REF!)</definedName>
    <definedName name="pro_2">OFFSET(#REF!,31,0,1,#REF!)</definedName>
    <definedName name="pro_3" localSheetId="5">OFFSET(#REF!,61,0,1,#REF!)</definedName>
    <definedName name="pro_3" localSheetId="7">OFFSET(#REF!,61,0,1,#REF!)</definedName>
    <definedName name="pro_3">OFFSET(#REF!,61,0,1,#REF!)</definedName>
    <definedName name="pro_4" localSheetId="5">OFFSET(#REF!,89,0,1,#REF!)</definedName>
    <definedName name="pro_4" localSheetId="7">OFFSET(#REF!,89,0,1,#REF!)</definedName>
    <definedName name="pro_4">OFFSET(#REF!,89,0,1,#REF!)</definedName>
    <definedName name="prognoos_ilma_meeskonna_ja_yldkuludeta" localSheetId="4">#REF!</definedName>
    <definedName name="prognoos_ilma_meeskonna_ja_yldkuludeta" localSheetId="5">#REF!</definedName>
    <definedName name="prognoos_ilma_meeskonna_ja_yldkuludeta" localSheetId="7">#REF!</definedName>
    <definedName name="prognoos_ilma_meeskonna_ja_yldkuludeta">#REF!</definedName>
    <definedName name="prognoos_ilma_yldkuludeta" localSheetId="4">#REF!</definedName>
    <definedName name="prognoos_ilma_yldkuludeta">#REF!</definedName>
    <definedName name="prognoos_ilma_yldkuludeta_kokku_rahavoos" localSheetId="4">#REF!</definedName>
    <definedName name="prognoos_ilma_yldkuludeta_kokku_rahavoos">#REF!</definedName>
    <definedName name="prognoos_kokku">#REF!</definedName>
    <definedName name="prognoos_kokku_koos_sissevool">#REF!</definedName>
    <definedName name="prognoosi_muutmise_aeg" localSheetId="4">#REF!</definedName>
    <definedName name="prognoosi_muutmise_aeg" localSheetId="5">#REF!</definedName>
    <definedName name="prognoosi_muutmise_aeg" localSheetId="7">#REF!</definedName>
    <definedName name="prognoosi_muutmise_aeg">#REF!</definedName>
    <definedName name="prognoosi_periood">#REF!</definedName>
    <definedName name="projekti_nimi" localSheetId="5">#REF!</definedName>
    <definedName name="projekti_nimi" localSheetId="7">#REF!</definedName>
    <definedName name="projekti_nimi">#REF!</definedName>
    <definedName name="projekti_nr" localSheetId="5">#REF!</definedName>
    <definedName name="projekti_nr" localSheetId="7">#REF!</definedName>
    <definedName name="projekti_nr">#REF!</definedName>
    <definedName name="protsent" localSheetId="4">#REF!</definedName>
    <definedName name="protsent">#REF!</definedName>
    <definedName name="punktid_asukohahinnang" localSheetId="4">#REF!</definedName>
    <definedName name="punktid_asukohahinnang">#REF!</definedName>
    <definedName name="põrand" localSheetId="4">#REF!</definedName>
    <definedName name="põrand">#REF!</definedName>
    <definedName name="Rahastusallikad" localSheetId="5">#REF!</definedName>
    <definedName name="Rahastusallikad" localSheetId="7">#REF!</definedName>
    <definedName name="Rahastusallikad">#REF!</definedName>
    <definedName name="Reserv" localSheetId="4">#REF!</definedName>
    <definedName name="Reserv">#REF!</definedName>
    <definedName name="ryytelkond" localSheetId="5">#REF!</definedName>
    <definedName name="ryytelkond" localSheetId="7">#REF!</definedName>
    <definedName name="ryytelkond">#REF!</definedName>
    <definedName name="sdfds" localSheetId="5">#REF!</definedName>
    <definedName name="sdfds" localSheetId="7">#REF!</definedName>
    <definedName name="sdfds">#REF!</definedName>
    <definedName name="seinad" localSheetId="4">#REF!</definedName>
    <definedName name="seinad">#REF!</definedName>
    <definedName name="seintelisa" localSheetId="4">#REF!</definedName>
    <definedName name="seintelisa">#REF!</definedName>
    <definedName name="siseviimistlus" localSheetId="4">#REF!</definedName>
    <definedName name="siseviimistlus">#REF!</definedName>
    <definedName name="sissevool">#REF!</definedName>
    <definedName name="sisu">#REF!</definedName>
    <definedName name="SOTS">#REF!</definedName>
    <definedName name="suletud_netopind" localSheetId="4">#REF!</definedName>
    <definedName name="suletud_netopind" localSheetId="5">#REF!</definedName>
    <definedName name="suletud_netopind" localSheetId="7">#REF!</definedName>
    <definedName name="suletud_netopind">#REF!</definedName>
    <definedName name="suurim_eelarverea_yletamine">#REF!</definedName>
    <definedName name="Tabel">#REF!</definedName>
    <definedName name="tala">#REF!</definedName>
    <definedName name="TASU">#REF!</definedName>
    <definedName name="teg" localSheetId="5">OFFSET(#REF!,0,#REF!,1,#REF!)</definedName>
    <definedName name="teg" localSheetId="7">OFFSET(#REF!,0,#REF!,1,#REF!)</definedName>
    <definedName name="teg">OFFSET(#REF!,0,#REF!,1,#REF!)</definedName>
    <definedName name="teg_1" localSheetId="5">OFFSET(#REF!,0,0,1,#REF!)</definedName>
    <definedName name="teg_1" localSheetId="7">OFFSET(#REF!,0,0,1,#REF!)</definedName>
    <definedName name="teg_1">OFFSET(#REF!,0,0,1,#REF!)</definedName>
    <definedName name="teg_2" localSheetId="5">OFFSET(#REF!,29,0,1,#REF!)</definedName>
    <definedName name="teg_2" localSheetId="7">OFFSET(#REF!,29,0,1,#REF!)</definedName>
    <definedName name="teg_2">OFFSET(#REF!,29,0,1,#REF!)</definedName>
    <definedName name="teg_3" localSheetId="5">OFFSET(#REF!,59,0,1,#REF!)</definedName>
    <definedName name="teg_3" localSheetId="7">OFFSET(#REF!,59,0,1,#REF!)</definedName>
    <definedName name="teg_3">OFFSET(#REF!,59,0,1,#REF!)</definedName>
    <definedName name="teg_4" localSheetId="5">OFFSET(#REF!,87,0,1,#REF!)</definedName>
    <definedName name="teg_4" localSheetId="7">OFFSET(#REF!,87,0,1,#REF!)</definedName>
    <definedName name="teg_4">OFFSET(#REF!,87,0,1,#REF!)</definedName>
    <definedName name="Tehnoloog" localSheetId="5">#REF!</definedName>
    <definedName name="Tehnoloog" localSheetId="7">#REF!</definedName>
    <definedName name="Tehnoloog">#REF!</definedName>
    <definedName name="Tellija" localSheetId="5">#REF!</definedName>
    <definedName name="Tellija" localSheetId="7">#REF!</definedName>
    <definedName name="Tellija">#REF!</definedName>
    <definedName name="tellisseinad" localSheetId="4">#REF!</definedName>
    <definedName name="tellisseinad">#REF!</definedName>
    <definedName name="terastalad" localSheetId="4">#REF!</definedName>
    <definedName name="terastalad">#REF!</definedName>
    <definedName name="Toode" localSheetId="5">#REF!</definedName>
    <definedName name="Toode" localSheetId="7">#REF!</definedName>
    <definedName name="Toode">#REF!</definedName>
    <definedName name="TRANS" localSheetId="4">#REF!</definedName>
    <definedName name="TRANS">#REF!</definedName>
    <definedName name="Uus" localSheetId="4">#REF!</definedName>
    <definedName name="Uus">#REF!</definedName>
    <definedName name="v" localSheetId="4">#REF!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5" l="1"/>
  <c r="G35" i="5"/>
  <c r="G34" i="5"/>
  <c r="J34" i="5"/>
  <c r="K28" i="5" l="1"/>
  <c r="K30" i="5"/>
  <c r="K31" i="5"/>
  <c r="K32" i="5"/>
  <c r="K33" i="5"/>
  <c r="K34" i="5"/>
  <c r="K35" i="5"/>
  <c r="K36" i="5"/>
  <c r="K27" i="5"/>
  <c r="K21" i="5"/>
  <c r="K22" i="5"/>
  <c r="K23" i="5"/>
  <c r="G20" i="1"/>
  <c r="G21" i="1"/>
  <c r="G22" i="1"/>
  <c r="H18" i="1"/>
  <c r="B16" i="17" l="1"/>
  <c r="A16" i="17" s="1"/>
  <c r="E15" i="17"/>
  <c r="D15" i="17"/>
  <c r="F15" i="17" s="1"/>
  <c r="B15" i="17"/>
  <c r="C15" i="17" s="1"/>
  <c r="A15" i="17"/>
  <c r="D9" i="17"/>
  <c r="D8" i="17"/>
  <c r="H17" i="1" l="1"/>
  <c r="G17" i="1" s="1"/>
  <c r="L18" i="5"/>
  <c r="K18" i="5" s="1"/>
  <c r="G15" i="17"/>
  <c r="C16" i="17" s="1"/>
  <c r="B17" i="17"/>
  <c r="D16" i="17"/>
  <c r="F16" i="17" s="1"/>
  <c r="E16" i="17"/>
  <c r="G16" i="17" s="1"/>
  <c r="A17" i="17" l="1"/>
  <c r="B18" i="17"/>
  <c r="E17" i="17"/>
  <c r="G17" i="17" s="1"/>
  <c r="C17" i="17"/>
  <c r="D17" i="17"/>
  <c r="F17" i="17" s="1"/>
  <c r="E18" i="17" l="1"/>
  <c r="D18" i="17"/>
  <c r="F18" i="17" s="1"/>
  <c r="A18" i="17"/>
  <c r="B19" i="17"/>
  <c r="C18" i="17"/>
  <c r="G18" i="17" s="1"/>
  <c r="B20" i="17" l="1"/>
  <c r="E19" i="17"/>
  <c r="D19" i="17"/>
  <c r="F19" i="17" s="1"/>
  <c r="A19" i="17"/>
  <c r="C19" i="17"/>
  <c r="G19" i="17" s="1"/>
  <c r="D20" i="17" l="1"/>
  <c r="C20" i="17"/>
  <c r="A20" i="17"/>
  <c r="B21" i="17"/>
  <c r="E20" i="17"/>
  <c r="F20" i="17" l="1"/>
  <c r="G20" i="17"/>
  <c r="B22" i="17"/>
  <c r="E21" i="17"/>
  <c r="C21" i="17"/>
  <c r="A21" i="17"/>
  <c r="D21" i="17"/>
  <c r="F21" i="17" s="1"/>
  <c r="G21" i="17" l="1"/>
  <c r="A22" i="17"/>
  <c r="D22" i="17"/>
  <c r="C22" i="17"/>
  <c r="G22" i="17" s="1"/>
  <c r="B23" i="17"/>
  <c r="E22" i="17"/>
  <c r="F22" i="17" l="1"/>
  <c r="B24" i="17"/>
  <c r="E23" i="17"/>
  <c r="C23" i="17"/>
  <c r="G23" i="17" s="1"/>
  <c r="D23" i="17"/>
  <c r="F23" i="17" s="1"/>
  <c r="A23" i="17"/>
  <c r="D24" i="17" l="1"/>
  <c r="C24" i="17"/>
  <c r="B25" i="17"/>
  <c r="E24" i="17"/>
  <c r="A24" i="17"/>
  <c r="G24" i="17" l="1"/>
  <c r="F24" i="17"/>
  <c r="E25" i="17"/>
  <c r="D25" i="17"/>
  <c r="F25" i="17" s="1"/>
  <c r="B26" i="17"/>
  <c r="C25" i="17"/>
  <c r="G25" i="17" s="1"/>
  <c r="A25" i="17"/>
  <c r="B27" i="17" l="1"/>
  <c r="D26" i="17"/>
  <c r="C26" i="17"/>
  <c r="A26" i="17"/>
  <c r="E26" i="17"/>
  <c r="G26" i="17" l="1"/>
  <c r="F26" i="17"/>
  <c r="C27" i="17"/>
  <c r="B28" i="17"/>
  <c r="D27" i="17"/>
  <c r="E27" i="17"/>
  <c r="G27" i="17" s="1"/>
  <c r="A27" i="17"/>
  <c r="F27" i="17" l="1"/>
  <c r="B29" i="17"/>
  <c r="D28" i="17"/>
  <c r="C28" i="17"/>
  <c r="G28" i="17" s="1"/>
  <c r="E28" i="17"/>
  <c r="A28" i="17"/>
  <c r="F28" i="17" l="1"/>
  <c r="A29" i="17"/>
  <c r="B30" i="17"/>
  <c r="D29" i="17"/>
  <c r="E29" i="17"/>
  <c r="C29" i="17"/>
  <c r="G29" i="17" s="1"/>
  <c r="F29" i="17" l="1"/>
  <c r="E30" i="17"/>
  <c r="B31" i="17"/>
  <c r="D30" i="17"/>
  <c r="F30" i="17" s="1"/>
  <c r="C30" i="17"/>
  <c r="G30" i="17" s="1"/>
  <c r="A30" i="17"/>
  <c r="A31" i="17" l="1"/>
  <c r="B32" i="17"/>
  <c r="D31" i="17"/>
  <c r="C31" i="17"/>
  <c r="E31" i="17"/>
  <c r="F31" i="17" s="1"/>
  <c r="G31" i="17" l="1"/>
  <c r="D32" i="17"/>
  <c r="C32" i="17"/>
  <c r="B33" i="17"/>
  <c r="E32" i="17"/>
  <c r="F32" i="17" s="1"/>
  <c r="A32" i="17"/>
  <c r="G32" i="17" l="1"/>
  <c r="B34" i="17"/>
  <c r="A33" i="17"/>
  <c r="D33" i="17"/>
  <c r="E33" i="17"/>
  <c r="C33" i="17"/>
  <c r="G33" i="17" s="1"/>
  <c r="F33" i="17" l="1"/>
  <c r="A34" i="17"/>
  <c r="B35" i="17"/>
  <c r="E34" i="17"/>
  <c r="D34" i="17"/>
  <c r="F34" i="17" s="1"/>
  <c r="C34" i="17"/>
  <c r="G34" i="17" s="1"/>
  <c r="A35" i="17" l="1"/>
  <c r="B36" i="17"/>
  <c r="D35" i="17"/>
  <c r="E35" i="17"/>
  <c r="C35" i="17"/>
  <c r="G35" i="17" l="1"/>
  <c r="C36" i="17" s="1"/>
  <c r="G36" i="17" s="1"/>
  <c r="F35" i="17"/>
  <c r="B37" i="17"/>
  <c r="E36" i="17"/>
  <c r="D36" i="17"/>
  <c r="F36" i="17" s="1"/>
  <c r="A36" i="17"/>
  <c r="E37" i="17" l="1"/>
  <c r="D37" i="17"/>
  <c r="F37" i="17" s="1"/>
  <c r="A37" i="17"/>
  <c r="B38" i="17"/>
  <c r="C37" i="17"/>
  <c r="G37" i="17" s="1"/>
  <c r="B39" i="17" l="1"/>
  <c r="E38" i="17"/>
  <c r="D38" i="17"/>
  <c r="F38" i="17" s="1"/>
  <c r="C38" i="17"/>
  <c r="G38" i="17" s="1"/>
  <c r="A38" i="17"/>
  <c r="C39" i="17" l="1"/>
  <c r="D39" i="17"/>
  <c r="A39" i="17"/>
  <c r="B40" i="17"/>
  <c r="E39" i="17"/>
  <c r="F39" i="17" l="1"/>
  <c r="G39" i="17"/>
  <c r="E40" i="17"/>
  <c r="D40" i="17"/>
  <c r="F40" i="17" s="1"/>
  <c r="B41" i="17"/>
  <c r="C40" i="17"/>
  <c r="G40" i="17" s="1"/>
  <c r="A40" i="17"/>
  <c r="A41" i="17" l="1"/>
  <c r="D41" i="17"/>
  <c r="C41" i="17"/>
  <c r="B42" i="17"/>
  <c r="E41" i="17"/>
  <c r="F41" i="17" s="1"/>
  <c r="G41" i="17" l="1"/>
  <c r="E42" i="17"/>
  <c r="D42" i="17"/>
  <c r="F42" i="17" s="1"/>
  <c r="A42" i="17"/>
  <c r="C42" i="17"/>
  <c r="G42" i="17" s="1"/>
  <c r="B43" i="17"/>
  <c r="D43" i="17" l="1"/>
  <c r="C43" i="17"/>
  <c r="A43" i="17"/>
  <c r="B44" i="17"/>
  <c r="E43" i="17"/>
  <c r="F43" i="17" l="1"/>
  <c r="G43" i="17"/>
  <c r="D44" i="17"/>
  <c r="C44" i="17"/>
  <c r="B45" i="17"/>
  <c r="E44" i="17"/>
  <c r="G44" i="17" s="1"/>
  <c r="A44" i="17"/>
  <c r="F44" i="17" l="1"/>
  <c r="B46" i="17"/>
  <c r="D45" i="17"/>
  <c r="C45" i="17"/>
  <c r="A45" i="17"/>
  <c r="E45" i="17"/>
  <c r="F45" i="17" s="1"/>
  <c r="G45" i="17" l="1"/>
  <c r="A46" i="17"/>
  <c r="B47" i="17"/>
  <c r="D46" i="17"/>
  <c r="C46" i="17"/>
  <c r="E46" i="17"/>
  <c r="G46" i="17" l="1"/>
  <c r="F46" i="17"/>
  <c r="D47" i="17"/>
  <c r="C47" i="17"/>
  <c r="A47" i="17"/>
  <c r="B48" i="17"/>
  <c r="E47" i="17"/>
  <c r="F47" i="17" l="1"/>
  <c r="G47" i="17"/>
  <c r="B49" i="17"/>
  <c r="D48" i="17"/>
  <c r="A48" i="17"/>
  <c r="C48" i="17"/>
  <c r="E48" i="17"/>
  <c r="G48" i="17" l="1"/>
  <c r="F48" i="17"/>
  <c r="E49" i="17"/>
  <c r="D49" i="17"/>
  <c r="F49" i="17"/>
  <c r="C49" i="17"/>
  <c r="A49" i="17"/>
  <c r="B50" i="17"/>
  <c r="G49" i="17"/>
  <c r="B51" i="17" l="1"/>
  <c r="D50" i="17"/>
  <c r="F50" i="17" s="1"/>
  <c r="A50" i="17"/>
  <c r="E50" i="17"/>
  <c r="C50" i="17"/>
  <c r="G50" i="17" s="1"/>
  <c r="C51" i="17" l="1"/>
  <c r="D51" i="17"/>
  <c r="E51" i="17"/>
  <c r="A51" i="17"/>
  <c r="B52" i="17"/>
  <c r="G51" i="17"/>
  <c r="F51" i="17" l="1"/>
  <c r="B53" i="17"/>
  <c r="D52" i="17"/>
  <c r="A52" i="17"/>
  <c r="C52" i="17"/>
  <c r="E52" i="17"/>
  <c r="G52" i="17" l="1"/>
  <c r="F52" i="17"/>
  <c r="A53" i="17"/>
  <c r="D53" i="17"/>
  <c r="F53" i="17" s="1"/>
  <c r="E53" i="17"/>
  <c r="G53" i="17" s="1"/>
  <c r="C53" i="17"/>
  <c r="B54" i="17"/>
  <c r="E54" i="17" l="1"/>
  <c r="B55" i="17"/>
  <c r="D54" i="17"/>
  <c r="F54" i="17" s="1"/>
  <c r="A54" i="17"/>
  <c r="C54" i="17"/>
  <c r="G54" i="17" s="1"/>
  <c r="E55" i="17" l="1"/>
  <c r="D55" i="17"/>
  <c r="F55" i="17" s="1"/>
  <c r="C55" i="17"/>
  <c r="A55" i="17"/>
  <c r="B56" i="17"/>
  <c r="G55" i="17"/>
  <c r="D56" i="17" l="1"/>
  <c r="C56" i="17"/>
  <c r="B57" i="17"/>
  <c r="A56" i="17"/>
  <c r="E56" i="17"/>
  <c r="F56" i="17" s="1"/>
  <c r="G56" i="17" l="1"/>
  <c r="B58" i="17"/>
  <c r="D57" i="17"/>
  <c r="F57" i="17" s="1"/>
  <c r="E57" i="17"/>
  <c r="C57" i="17"/>
  <c r="A57" i="17"/>
  <c r="G57" i="17"/>
  <c r="A58" i="17" l="1"/>
  <c r="B59" i="17"/>
  <c r="C58" i="17"/>
  <c r="E58" i="17"/>
  <c r="D58" i="17"/>
  <c r="F58" i="17" s="1"/>
  <c r="G58" i="17"/>
  <c r="E59" i="17" l="1"/>
  <c r="C59" i="17"/>
  <c r="A59" i="17"/>
  <c r="B60" i="17"/>
  <c r="D59" i="17"/>
  <c r="F59" i="17" s="1"/>
  <c r="G59" i="17" l="1"/>
  <c r="A60" i="17"/>
  <c r="B61" i="17"/>
  <c r="C60" i="17"/>
  <c r="D60" i="17"/>
  <c r="F60" i="17" s="1"/>
  <c r="E60" i="17"/>
  <c r="G60" i="17" s="1"/>
  <c r="E61" i="17" l="1"/>
  <c r="D61" i="17"/>
  <c r="F61" i="17" s="1"/>
  <c r="C61" i="17"/>
  <c r="G61" i="17" s="1"/>
  <c r="A61" i="17"/>
  <c r="B62" i="17"/>
  <c r="B63" i="17" l="1"/>
  <c r="A62" i="17"/>
  <c r="C62" i="17"/>
  <c r="E62" i="17"/>
  <c r="G62" i="17" s="1"/>
  <c r="D62" i="17"/>
  <c r="F62" i="17" s="1"/>
  <c r="C63" i="17" l="1"/>
  <c r="E63" i="17"/>
  <c r="G63" i="17" s="1"/>
  <c r="D63" i="17"/>
  <c r="F63" i="17" s="1"/>
  <c r="A63" i="17"/>
  <c r="B64" i="17"/>
  <c r="A64" i="17" l="1"/>
  <c r="C64" i="17"/>
  <c r="D64" i="17"/>
  <c r="B65" i="17"/>
  <c r="E64" i="17"/>
  <c r="F64" i="17" l="1"/>
  <c r="G64" i="17"/>
  <c r="A65" i="17"/>
  <c r="E65" i="17"/>
  <c r="D65" i="17"/>
  <c r="F65" i="17" s="1"/>
  <c r="C65" i="17"/>
  <c r="G65" i="17" s="1"/>
  <c r="B66" i="17"/>
  <c r="E66" i="17" l="1"/>
  <c r="A66" i="17"/>
  <c r="C66" i="17"/>
  <c r="B67" i="17"/>
  <c r="D66" i="17"/>
  <c r="F66" i="17" s="1"/>
  <c r="G66" i="17"/>
  <c r="E67" i="17" l="1"/>
  <c r="D67" i="17"/>
  <c r="C67" i="17"/>
  <c r="A67" i="17"/>
  <c r="B68" i="17"/>
  <c r="G67" i="17" l="1"/>
  <c r="F67" i="17"/>
  <c r="D68" i="17"/>
  <c r="F68" i="17" s="1"/>
  <c r="C68" i="17"/>
  <c r="A68" i="17"/>
  <c r="E68" i="17"/>
  <c r="G68" i="17" s="1"/>
  <c r="B69" i="17"/>
  <c r="B70" i="17" l="1"/>
  <c r="E69" i="17"/>
  <c r="D69" i="17"/>
  <c r="F69" i="17" s="1"/>
  <c r="C69" i="17"/>
  <c r="G69" i="17" s="1"/>
  <c r="A69" i="17"/>
  <c r="A70" i="17" l="1"/>
  <c r="C70" i="17"/>
  <c r="E70" i="17"/>
  <c r="D70" i="17"/>
  <c r="F70" i="17" s="1"/>
  <c r="B71" i="17"/>
  <c r="G70" i="17"/>
  <c r="B72" i="17" l="1"/>
  <c r="E71" i="17"/>
  <c r="D71" i="17"/>
  <c r="F71" i="17" s="1"/>
  <c r="C71" i="17"/>
  <c r="G71" i="17" s="1"/>
  <c r="A71" i="17"/>
  <c r="C72" i="17" l="1"/>
  <c r="A72" i="17"/>
  <c r="E72" i="17"/>
  <c r="G72" i="17" s="1"/>
  <c r="D72" i="17"/>
  <c r="F72" i="17" s="1"/>
  <c r="B73" i="17"/>
  <c r="E73" i="17" l="1"/>
  <c r="D73" i="17"/>
  <c r="F73" i="17" s="1"/>
  <c r="B74" i="17"/>
  <c r="C73" i="17"/>
  <c r="G73" i="17" s="1"/>
  <c r="A73" i="17"/>
  <c r="B75" i="17" l="1"/>
  <c r="C74" i="17"/>
  <c r="A74" i="17"/>
  <c r="E74" i="17"/>
  <c r="D74" i="17"/>
  <c r="F74" i="17" s="1"/>
  <c r="G74" i="17" l="1"/>
  <c r="C75" i="17"/>
  <c r="B76" i="17"/>
  <c r="G75" i="17"/>
  <c r="F75" i="17"/>
  <c r="E75" i="17"/>
  <c r="A75" i="17"/>
  <c r="D75" i="17"/>
  <c r="G76" i="17" l="1"/>
  <c r="C76" i="17"/>
  <c r="A76" i="17"/>
  <c r="E76" i="17"/>
  <c r="F76" i="17"/>
  <c r="D76" i="17"/>
  <c r="B77" i="17"/>
  <c r="A77" i="17" l="1"/>
  <c r="B78" i="17"/>
  <c r="G77" i="17"/>
  <c r="F77" i="17"/>
  <c r="E77" i="17"/>
  <c r="C77" i="17"/>
  <c r="D77" i="17"/>
  <c r="F78" i="17" l="1"/>
  <c r="E78" i="17"/>
  <c r="C78" i="17"/>
  <c r="A78" i="17"/>
  <c r="G78" i="17"/>
  <c r="D78" i="17"/>
  <c r="B79" i="17"/>
  <c r="B80" i="17" l="1"/>
  <c r="G79" i="17"/>
  <c r="F79" i="17"/>
  <c r="E79" i="17"/>
  <c r="C79" i="17"/>
  <c r="D79" i="17"/>
  <c r="A79" i="17"/>
  <c r="D80" i="17" l="1"/>
  <c r="C80" i="17"/>
  <c r="E80" i="17"/>
  <c r="A80" i="17"/>
  <c r="G80" i="17"/>
  <c r="B81" i="17"/>
  <c r="F80" i="17"/>
  <c r="B82" i="17" l="1"/>
  <c r="G81" i="17"/>
  <c r="F81" i="17"/>
  <c r="E81" i="17"/>
  <c r="C81" i="17"/>
  <c r="D81" i="17"/>
  <c r="A81" i="17"/>
  <c r="A82" i="17" l="1"/>
  <c r="E82" i="17"/>
  <c r="C82" i="17"/>
  <c r="D82" i="17"/>
  <c r="G82" i="17"/>
  <c r="F82" i="17"/>
  <c r="B83" i="17"/>
  <c r="G83" i="17" l="1"/>
  <c r="F83" i="17"/>
  <c r="B84" i="17"/>
  <c r="E83" i="17"/>
  <c r="D83" i="17"/>
  <c r="C83" i="17"/>
  <c r="A83" i="17"/>
  <c r="E84" i="17" l="1"/>
  <c r="D84" i="17"/>
  <c r="C84" i="17"/>
  <c r="A84" i="17"/>
  <c r="G84" i="17"/>
  <c r="B85" i="17"/>
  <c r="F84" i="17"/>
  <c r="E85" i="17" l="1"/>
  <c r="D85" i="17"/>
  <c r="B86" i="17"/>
  <c r="F85" i="17"/>
  <c r="G85" i="17"/>
  <c r="C85" i="17"/>
  <c r="A85" i="17"/>
  <c r="B87" i="17" l="1"/>
  <c r="E86" i="17"/>
  <c r="C86" i="17"/>
  <c r="D86" i="17"/>
  <c r="A86" i="17"/>
  <c r="G86" i="17"/>
  <c r="F86" i="17"/>
  <c r="C87" i="17" l="1"/>
  <c r="B88" i="17"/>
  <c r="F87" i="17"/>
  <c r="G87" i="17"/>
  <c r="E87" i="17"/>
  <c r="D87" i="17"/>
  <c r="A87" i="17"/>
  <c r="G88" i="17" l="1"/>
  <c r="E88" i="17"/>
  <c r="C88" i="17"/>
  <c r="D88" i="17"/>
  <c r="A88" i="17"/>
  <c r="B89" i="17"/>
  <c r="F88" i="17"/>
  <c r="A89" i="17" l="1"/>
  <c r="B90" i="17"/>
  <c r="G89" i="17"/>
  <c r="F89" i="17"/>
  <c r="E89" i="17"/>
  <c r="D89" i="17"/>
  <c r="C89" i="17"/>
  <c r="F90" i="17" l="1"/>
  <c r="E90" i="17"/>
  <c r="G90" i="17"/>
  <c r="D90" i="17"/>
  <c r="C90" i="17"/>
  <c r="A90" i="17"/>
  <c r="B91" i="17"/>
  <c r="B92" i="17" l="1"/>
  <c r="F91" i="17"/>
  <c r="G91" i="17"/>
  <c r="E91" i="17"/>
  <c r="C91" i="17"/>
  <c r="A91" i="17"/>
  <c r="D91" i="17"/>
  <c r="D92" i="17" l="1"/>
  <c r="C92" i="17"/>
  <c r="G92" i="17"/>
  <c r="E92" i="17"/>
  <c r="F92" i="17"/>
  <c r="A92" i="17"/>
  <c r="B93" i="17"/>
  <c r="B94" i="17" l="1"/>
  <c r="F93" i="17"/>
  <c r="G93" i="17"/>
  <c r="E93" i="17"/>
  <c r="D93" i="17"/>
  <c r="C93" i="17"/>
  <c r="A93" i="17"/>
  <c r="A94" i="17" l="1"/>
  <c r="G94" i="17"/>
  <c r="E94" i="17"/>
  <c r="F94" i="17"/>
  <c r="D94" i="17"/>
  <c r="C94" i="17"/>
  <c r="B95" i="17"/>
  <c r="G95" i="17" l="1"/>
  <c r="F95" i="17"/>
  <c r="B96" i="17"/>
  <c r="E95" i="17"/>
  <c r="D95" i="17"/>
  <c r="C95" i="17"/>
  <c r="A95" i="17"/>
  <c r="G96" i="17" l="1"/>
  <c r="F96" i="17"/>
  <c r="E96" i="17"/>
  <c r="D96" i="17"/>
  <c r="C96" i="17"/>
  <c r="A96" i="17"/>
  <c r="B97" i="17"/>
  <c r="E97" i="17" l="1"/>
  <c r="D97" i="17"/>
  <c r="B98" i="17"/>
  <c r="G97" i="17"/>
  <c r="F97" i="17"/>
  <c r="C97" i="17"/>
  <c r="A97" i="17"/>
  <c r="B99" i="17" l="1"/>
  <c r="G98" i="17"/>
  <c r="E98" i="17"/>
  <c r="F98" i="17"/>
  <c r="D98" i="17"/>
  <c r="C98" i="17"/>
  <c r="A98" i="17"/>
  <c r="C99" i="17" l="1"/>
  <c r="B100" i="17"/>
  <c r="G99" i="17"/>
  <c r="D99" i="17"/>
  <c r="E99" i="17"/>
  <c r="A99" i="17"/>
  <c r="F99" i="17"/>
  <c r="G100" i="17" l="1"/>
  <c r="B101" i="17"/>
  <c r="E100" i="17"/>
  <c r="F100" i="17"/>
  <c r="D100" i="17"/>
  <c r="C100" i="17"/>
  <c r="A100" i="17"/>
  <c r="A101" i="17" l="1"/>
  <c r="B102" i="17"/>
  <c r="G101" i="17"/>
  <c r="D101" i="17"/>
  <c r="E101" i="17"/>
  <c r="F101" i="17"/>
  <c r="C101" i="17"/>
  <c r="F102" i="17" l="1"/>
  <c r="E102" i="17"/>
  <c r="B103" i="17"/>
  <c r="G102" i="17"/>
  <c r="D102" i="17"/>
  <c r="C102" i="17"/>
  <c r="A102" i="17"/>
  <c r="A103" i="17" l="1"/>
  <c r="B104" i="17"/>
  <c r="G103" i="17"/>
  <c r="D103" i="17"/>
  <c r="F103" i="17"/>
  <c r="E103" i="17"/>
  <c r="C103" i="17"/>
  <c r="D104" i="17" l="1"/>
  <c r="C104" i="17"/>
  <c r="B105" i="17"/>
  <c r="G104" i="17"/>
  <c r="F104" i="17"/>
  <c r="E104" i="17"/>
  <c r="A104" i="17"/>
  <c r="B106" i="17" l="1"/>
  <c r="A105" i="17"/>
  <c r="G105" i="17"/>
  <c r="D105" i="17"/>
  <c r="F105" i="17"/>
  <c r="E105" i="17"/>
  <c r="C105" i="17"/>
  <c r="A106" i="17" l="1"/>
  <c r="B107" i="17"/>
  <c r="G106" i="17"/>
  <c r="F106" i="17"/>
  <c r="E106" i="17"/>
  <c r="C106" i="17"/>
  <c r="D106" i="17"/>
  <c r="G107" i="17" l="1"/>
  <c r="F107" i="17"/>
  <c r="A107" i="17"/>
  <c r="B108" i="17"/>
  <c r="D107" i="17"/>
  <c r="E107" i="17"/>
  <c r="C107" i="17"/>
  <c r="B109" i="17" l="1"/>
  <c r="G108" i="17"/>
  <c r="F108" i="17"/>
  <c r="E108" i="17"/>
  <c r="C108" i="17"/>
  <c r="D108" i="17"/>
  <c r="A108" i="17"/>
  <c r="E109" i="17" l="1"/>
  <c r="D109" i="17"/>
  <c r="A109" i="17"/>
  <c r="B110" i="17"/>
  <c r="F109" i="17"/>
  <c r="G109" i="17"/>
  <c r="C109" i="17"/>
  <c r="B111" i="17" l="1"/>
  <c r="G110" i="17"/>
  <c r="F110" i="17"/>
  <c r="E110" i="17"/>
  <c r="C110" i="17"/>
  <c r="D110" i="17"/>
  <c r="A110" i="17"/>
  <c r="C111" i="17" l="1"/>
  <c r="D111" i="17"/>
  <c r="A111" i="17"/>
  <c r="B112" i="17"/>
  <c r="F111" i="17"/>
  <c r="G111" i="17"/>
  <c r="E111" i="17"/>
  <c r="G112" i="17" l="1"/>
  <c r="B113" i="17"/>
  <c r="F112" i="17"/>
  <c r="E112" i="17"/>
  <c r="C112" i="17"/>
  <c r="D112" i="17"/>
  <c r="A112" i="17"/>
  <c r="A113" i="17" l="1"/>
  <c r="D113" i="17"/>
  <c r="C113" i="17"/>
  <c r="B114" i="17"/>
  <c r="F113" i="17"/>
  <c r="G113" i="17"/>
  <c r="E113" i="17"/>
  <c r="F114" i="17" l="1"/>
  <c r="E114" i="17"/>
  <c r="B115" i="17"/>
  <c r="G114" i="17"/>
  <c r="D114" i="17"/>
  <c r="C114" i="17"/>
  <c r="A114" i="17"/>
  <c r="D115" i="17" l="1"/>
  <c r="C115" i="17"/>
  <c r="A115" i="17"/>
  <c r="B116" i="17"/>
  <c r="F115" i="17"/>
  <c r="G115" i="17"/>
  <c r="E115" i="17"/>
  <c r="D116" i="17" l="1"/>
  <c r="C116" i="17"/>
  <c r="B117" i="17"/>
  <c r="G116" i="17"/>
  <c r="E116" i="17"/>
  <c r="F116" i="17"/>
  <c r="A116" i="17"/>
  <c r="B118" i="17" l="1"/>
  <c r="D117" i="17"/>
  <c r="C117" i="17"/>
  <c r="A117" i="17"/>
  <c r="F117" i="17"/>
  <c r="G117" i="17"/>
  <c r="E117" i="17"/>
  <c r="A118" i="17" l="1"/>
  <c r="B119" i="17"/>
  <c r="G118" i="17"/>
  <c r="E118" i="17"/>
  <c r="F118" i="17"/>
  <c r="D118" i="17"/>
  <c r="C118" i="17"/>
  <c r="G119" i="17" l="1"/>
  <c r="F119" i="17"/>
  <c r="D119" i="17"/>
  <c r="C119" i="17"/>
  <c r="A119" i="17"/>
  <c r="B120" i="17"/>
  <c r="E119" i="17"/>
  <c r="B121" i="17" l="1"/>
  <c r="G120" i="17"/>
  <c r="E120" i="17"/>
  <c r="F120" i="17"/>
  <c r="D120" i="17"/>
  <c r="A120" i="17"/>
  <c r="C120" i="17"/>
  <c r="E121" i="17" l="1"/>
  <c r="D121" i="17"/>
  <c r="F121" i="17"/>
  <c r="C121" i="17"/>
  <c r="A121" i="17"/>
  <c r="B122" i="17"/>
  <c r="G121" i="17"/>
  <c r="B123" i="17" l="1"/>
  <c r="G122" i="17"/>
  <c r="E122" i="17"/>
  <c r="F122" i="17"/>
  <c r="D122" i="17"/>
  <c r="A122" i="17"/>
  <c r="C122" i="17"/>
  <c r="C123" i="17" l="1"/>
  <c r="F123" i="17"/>
  <c r="D123" i="17"/>
  <c r="E123" i="17"/>
  <c r="A123" i="17"/>
  <c r="B124" i="17"/>
  <c r="G123" i="17"/>
  <c r="G124" i="17" l="1"/>
  <c r="B125" i="17"/>
  <c r="E124" i="17"/>
  <c r="F124" i="17"/>
  <c r="D124" i="17"/>
  <c r="A124" i="17"/>
  <c r="C124" i="17"/>
  <c r="A125" i="17" l="1"/>
  <c r="F125" i="17"/>
  <c r="D125" i="17"/>
  <c r="E125" i="17"/>
  <c r="C125" i="17"/>
  <c r="B126" i="17"/>
  <c r="G125" i="17"/>
  <c r="F126" i="17" l="1"/>
  <c r="E126" i="17"/>
  <c r="B127" i="17"/>
  <c r="G126" i="17"/>
  <c r="D126" i="17"/>
  <c r="A126" i="17"/>
  <c r="C126" i="17"/>
  <c r="F127" i="17" l="1"/>
  <c r="D127" i="17"/>
  <c r="E127" i="17"/>
  <c r="C127" i="17"/>
  <c r="A127" i="17"/>
  <c r="B128" i="17"/>
  <c r="G127" i="17"/>
  <c r="D128" i="17" l="1"/>
  <c r="C128" i="17"/>
  <c r="B129" i="17"/>
  <c r="G128" i="17"/>
  <c r="F128" i="17"/>
  <c r="A128" i="17"/>
  <c r="E128" i="17"/>
  <c r="B130" i="17" l="1"/>
  <c r="F129" i="17"/>
  <c r="D129" i="17"/>
  <c r="E129" i="17"/>
  <c r="C129" i="17"/>
  <c r="A129" i="17"/>
  <c r="G129" i="17"/>
  <c r="A130" i="17" l="1"/>
  <c r="B131" i="17"/>
  <c r="G130" i="17"/>
  <c r="F130" i="17"/>
  <c r="C130" i="17"/>
  <c r="E130" i="17"/>
  <c r="D130" i="17"/>
  <c r="G131" i="17" l="1"/>
  <c r="F131" i="17"/>
  <c r="D131" i="17"/>
  <c r="E131" i="17"/>
  <c r="C131" i="17"/>
  <c r="A131" i="17"/>
  <c r="B132" i="17"/>
  <c r="A132" i="17" l="1"/>
  <c r="B133" i="17"/>
  <c r="G132" i="17"/>
  <c r="F132" i="17"/>
  <c r="C132" i="17"/>
  <c r="D132" i="17"/>
  <c r="E132" i="17"/>
  <c r="E133" i="17" l="1"/>
  <c r="C133" i="17"/>
  <c r="D133" i="17"/>
  <c r="B134" i="17"/>
  <c r="G133" i="17"/>
  <c r="F133" i="17"/>
  <c r="A133" i="17"/>
  <c r="B135" i="17" l="1"/>
  <c r="A134" i="17"/>
  <c r="G134" i="17"/>
  <c r="D134" i="17"/>
  <c r="F134" i="17"/>
  <c r="E134" i="17"/>
  <c r="C134" i="17"/>
  <c r="C135" i="17" l="1"/>
  <c r="A135" i="17"/>
  <c r="B136" i="17"/>
  <c r="G135" i="17"/>
  <c r="F135" i="17"/>
  <c r="D135" i="17"/>
  <c r="E135" i="17"/>
  <c r="F136" i="17" l="1"/>
  <c r="G136" i="17"/>
  <c r="C136" i="17"/>
  <c r="A136" i="17"/>
  <c r="E136" i="17"/>
  <c r="B137" i="17"/>
  <c r="D136" i="17"/>
  <c r="A137" i="17" l="1"/>
  <c r="B138" i="17"/>
  <c r="G137" i="17"/>
  <c r="E137" i="17"/>
  <c r="F137" i="17"/>
  <c r="D137" i="17"/>
  <c r="C137" i="17"/>
  <c r="F138" i="17" l="1"/>
  <c r="D138" i="17"/>
  <c r="E138" i="17"/>
  <c r="G138" i="17"/>
  <c r="C138" i="17"/>
  <c r="A138" i="17"/>
  <c r="B139" i="17"/>
  <c r="B140" i="17" l="1"/>
  <c r="F139" i="17"/>
  <c r="G139" i="17"/>
  <c r="E139" i="17"/>
  <c r="D139" i="17"/>
  <c r="C139" i="17"/>
  <c r="A139" i="17"/>
  <c r="D140" i="17" l="1"/>
  <c r="C140" i="17"/>
  <c r="G140" i="17"/>
  <c r="F140" i="17"/>
  <c r="E140" i="17"/>
  <c r="A140" i="17"/>
  <c r="B141" i="17"/>
  <c r="B142" i="17" l="1"/>
  <c r="G141" i="17"/>
  <c r="A141" i="17"/>
  <c r="F141" i="17"/>
  <c r="E141" i="17"/>
  <c r="C141" i="17"/>
  <c r="D141" i="17"/>
  <c r="G33" i="5"/>
  <c r="H16" i="5"/>
  <c r="E105" i="16"/>
  <c r="E104" i="16"/>
  <c r="E93" i="16"/>
  <c r="E76" i="16"/>
  <c r="E68" i="16"/>
  <c r="E60" i="16"/>
  <c r="E52" i="16"/>
  <c r="E45" i="16"/>
  <c r="E44" i="16"/>
  <c r="E36" i="16"/>
  <c r="E28" i="16"/>
  <c r="E21" i="16"/>
  <c r="A21" i="16"/>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E20" i="16"/>
  <c r="A16" i="16"/>
  <c r="A17" i="16" s="1"/>
  <c r="A18" i="16" s="1"/>
  <c r="A19" i="16" s="1"/>
  <c r="A20" i="16" s="1"/>
  <c r="A15" i="16"/>
  <c r="A14" i="16"/>
  <c r="N14" i="16"/>
  <c r="O14" i="16" s="1"/>
  <c r="O8" i="16"/>
  <c r="O9" i="16" s="1"/>
  <c r="D8" i="16"/>
  <c r="D9" i="16" s="1"/>
  <c r="P7" i="16"/>
  <c r="P99" i="16" s="1"/>
  <c r="P6" i="16"/>
  <c r="L14" i="16" s="1"/>
  <c r="L15" i="16" s="1"/>
  <c r="L16" i="16" s="1"/>
  <c r="L17" i="16" s="1"/>
  <c r="L18" i="16" s="1"/>
  <c r="L19" i="16" s="1"/>
  <c r="L20" i="16" s="1"/>
  <c r="L21" i="16" s="1"/>
  <c r="L22" i="16" s="1"/>
  <c r="L23" i="16" s="1"/>
  <c r="L24" i="16" s="1"/>
  <c r="L25" i="16" s="1"/>
  <c r="L26" i="16" s="1"/>
  <c r="L27" i="16" s="1"/>
  <c r="L28" i="16" s="1"/>
  <c r="L29" i="16" s="1"/>
  <c r="L30" i="16" s="1"/>
  <c r="L31" i="16" s="1"/>
  <c r="L32" i="16" s="1"/>
  <c r="L33" i="16" s="1"/>
  <c r="L34" i="16" s="1"/>
  <c r="L35" i="16" s="1"/>
  <c r="L36" i="16" s="1"/>
  <c r="L37" i="16" s="1"/>
  <c r="L38" i="16" s="1"/>
  <c r="L39" i="16" s="1"/>
  <c r="L40" i="16" s="1"/>
  <c r="L41" i="16" s="1"/>
  <c r="L42" i="16" s="1"/>
  <c r="L43" i="16" s="1"/>
  <c r="L44" i="16" s="1"/>
  <c r="L45" i="16" s="1"/>
  <c r="L46" i="16" s="1"/>
  <c r="L47" i="16" s="1"/>
  <c r="L48" i="16" s="1"/>
  <c r="L49" i="16" s="1"/>
  <c r="L50" i="16" s="1"/>
  <c r="L51" i="16" s="1"/>
  <c r="L52" i="16" s="1"/>
  <c r="L53" i="16" s="1"/>
  <c r="L54" i="16" s="1"/>
  <c r="L55" i="16" s="1"/>
  <c r="L56" i="16" s="1"/>
  <c r="L57" i="16" s="1"/>
  <c r="L58" i="16" s="1"/>
  <c r="L59" i="16" s="1"/>
  <c r="L60" i="16" s="1"/>
  <c r="L61" i="16" s="1"/>
  <c r="L62" i="16" s="1"/>
  <c r="L63" i="16" s="1"/>
  <c r="L64" i="16" s="1"/>
  <c r="L65" i="16" s="1"/>
  <c r="L66" i="16" s="1"/>
  <c r="L67" i="16" s="1"/>
  <c r="L68" i="16" s="1"/>
  <c r="L69" i="16" s="1"/>
  <c r="L70" i="16" s="1"/>
  <c r="L71" i="16" s="1"/>
  <c r="L72" i="16" s="1"/>
  <c r="L73" i="16" s="1"/>
  <c r="L74" i="16" s="1"/>
  <c r="L75" i="16" s="1"/>
  <c r="L76" i="16" s="1"/>
  <c r="L77" i="16" s="1"/>
  <c r="L78" i="16" s="1"/>
  <c r="L79" i="16" s="1"/>
  <c r="L80" i="16" s="1"/>
  <c r="L81" i="16" s="1"/>
  <c r="L82" i="16" s="1"/>
  <c r="L83" i="16" s="1"/>
  <c r="L84" i="16" s="1"/>
  <c r="L85" i="16" s="1"/>
  <c r="L86" i="16" s="1"/>
  <c r="L87" i="16" s="1"/>
  <c r="L88" i="16" s="1"/>
  <c r="L89" i="16" s="1"/>
  <c r="L90" i="16" s="1"/>
  <c r="L91" i="16" s="1"/>
  <c r="L92" i="16" s="1"/>
  <c r="L93" i="16" s="1"/>
  <c r="L94" i="16" s="1"/>
  <c r="L95" i="16" s="1"/>
  <c r="L96" i="16" s="1"/>
  <c r="L97" i="16" s="1"/>
  <c r="L98" i="16" s="1"/>
  <c r="L99" i="16" s="1"/>
  <c r="L100" i="16" s="1"/>
  <c r="L101" i="16" s="1"/>
  <c r="L102" i="16" s="1"/>
  <c r="L103" i="16" s="1"/>
  <c r="L104" i="16" s="1"/>
  <c r="L105" i="16" s="1"/>
  <c r="L106" i="16" s="1"/>
  <c r="L107" i="16" s="1"/>
  <c r="L108" i="16" s="1"/>
  <c r="L109" i="16" s="1"/>
  <c r="L110" i="16" s="1"/>
  <c r="L111" i="16" s="1"/>
  <c r="L112" i="16" s="1"/>
  <c r="H15" i="5"/>
  <c r="P111" i="15"/>
  <c r="P107" i="15"/>
  <c r="P103" i="15"/>
  <c r="P99" i="15"/>
  <c r="P95" i="15"/>
  <c r="P91" i="15"/>
  <c r="P87" i="15"/>
  <c r="P83" i="15"/>
  <c r="P79" i="15"/>
  <c r="P75" i="15"/>
  <c r="P71" i="15"/>
  <c r="P67" i="15"/>
  <c r="P63" i="15"/>
  <c r="P59" i="15"/>
  <c r="P55" i="15"/>
  <c r="P51" i="15"/>
  <c r="P47" i="15"/>
  <c r="P43" i="15"/>
  <c r="P39" i="15"/>
  <c r="P35" i="15"/>
  <c r="P31" i="15"/>
  <c r="P27" i="15"/>
  <c r="P24" i="15"/>
  <c r="P23" i="15"/>
  <c r="A21" i="15"/>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P20" i="15"/>
  <c r="P19" i="15"/>
  <c r="A17" i="15"/>
  <c r="A18" i="15" s="1"/>
  <c r="A19" i="15" s="1"/>
  <c r="A20" i="15" s="1"/>
  <c r="P16" i="15"/>
  <c r="P15" i="15"/>
  <c r="A15" i="15"/>
  <c r="A16" i="15" s="1"/>
  <c r="A14" i="15"/>
  <c r="P112" i="15"/>
  <c r="D9" i="15"/>
  <c r="N14" i="15"/>
  <c r="D8" i="15"/>
  <c r="P7" i="15"/>
  <c r="P6" i="15"/>
  <c r="G20" i="5"/>
  <c r="A142" i="17" l="1"/>
  <c r="B143" i="17"/>
  <c r="G142" i="17"/>
  <c r="F142" i="17"/>
  <c r="E142" i="17"/>
  <c r="D142" i="17"/>
  <c r="C142" i="17"/>
  <c r="P79" i="16"/>
  <c r="P87" i="16"/>
  <c r="P15" i="16"/>
  <c r="P71" i="16"/>
  <c r="P98" i="16"/>
  <c r="P107" i="16"/>
  <c r="P63" i="16"/>
  <c r="P55" i="16"/>
  <c r="P23" i="16"/>
  <c r="P39" i="16"/>
  <c r="P47" i="16"/>
  <c r="P31" i="16"/>
  <c r="P95" i="16"/>
  <c r="P86" i="16"/>
  <c r="P78" i="16"/>
  <c r="P70" i="16"/>
  <c r="P62" i="16"/>
  <c r="P54" i="16"/>
  <c r="P46" i="16"/>
  <c r="P38" i="16"/>
  <c r="P30" i="16"/>
  <c r="P22" i="16"/>
  <c r="Q14" i="16"/>
  <c r="Q15" i="16" s="1"/>
  <c r="Q16" i="16" s="1"/>
  <c r="Q17" i="16" s="1"/>
  <c r="Q18" i="16" s="1"/>
  <c r="Q19" i="16" s="1"/>
  <c r="Q20" i="16" s="1"/>
  <c r="Q21" i="16" s="1"/>
  <c r="Q22" i="16" s="1"/>
  <c r="Q23" i="16" s="1"/>
  <c r="Q24" i="16" s="1"/>
  <c r="Q25" i="16" s="1"/>
  <c r="Q26" i="16" s="1"/>
  <c r="Q27" i="16" s="1"/>
  <c r="Q28" i="16" s="1"/>
  <c r="Q29" i="16" s="1"/>
  <c r="Q30" i="16" s="1"/>
  <c r="Q31" i="16" s="1"/>
  <c r="Q32" i="16" s="1"/>
  <c r="Q33" i="16" s="1"/>
  <c r="Q34" i="16" s="1"/>
  <c r="Q35" i="16" s="1"/>
  <c r="Q36" i="16" s="1"/>
  <c r="Q37" i="16" s="1"/>
  <c r="Q38" i="16" s="1"/>
  <c r="Q39" i="16" s="1"/>
  <c r="Q40" i="16" s="1"/>
  <c r="Q41" i="16" s="1"/>
  <c r="Q42" i="16" s="1"/>
  <c r="Q43" i="16" s="1"/>
  <c r="Q44" i="16" s="1"/>
  <c r="Q45" i="16" s="1"/>
  <c r="Q46" i="16" s="1"/>
  <c r="Q47" i="16" s="1"/>
  <c r="Q48" i="16" s="1"/>
  <c r="Q49" i="16" s="1"/>
  <c r="Q50" i="16" s="1"/>
  <c r="Q51" i="16" s="1"/>
  <c r="Q52" i="16" s="1"/>
  <c r="Q53" i="16" s="1"/>
  <c r="Q54" i="16" s="1"/>
  <c r="Q55" i="16" s="1"/>
  <c r="Q56" i="16" s="1"/>
  <c r="Q57" i="16" s="1"/>
  <c r="Q58" i="16" s="1"/>
  <c r="Q59" i="16" s="1"/>
  <c r="Q60" i="16" s="1"/>
  <c r="Q61" i="16" s="1"/>
  <c r="Q62" i="16" s="1"/>
  <c r="Q63" i="16" s="1"/>
  <c r="Q64" i="16" s="1"/>
  <c r="Q65" i="16" s="1"/>
  <c r="Q66" i="16" s="1"/>
  <c r="Q67" i="16" s="1"/>
  <c r="Q68" i="16" s="1"/>
  <c r="Q69" i="16" s="1"/>
  <c r="Q70" i="16" s="1"/>
  <c r="Q71" i="16" s="1"/>
  <c r="Q72" i="16" s="1"/>
  <c r="Q73" i="16" s="1"/>
  <c r="Q74" i="16" s="1"/>
  <c r="Q75" i="16" s="1"/>
  <c r="Q76" i="16" s="1"/>
  <c r="Q77" i="16" s="1"/>
  <c r="Q78" i="16" s="1"/>
  <c r="Q79" i="16" s="1"/>
  <c r="Q80" i="16" s="1"/>
  <c r="Q81" i="16" s="1"/>
  <c r="Q82" i="16" s="1"/>
  <c r="Q83" i="16" s="1"/>
  <c r="Q84" i="16" s="1"/>
  <c r="Q85" i="16" s="1"/>
  <c r="Q86" i="16" s="1"/>
  <c r="Q87" i="16" s="1"/>
  <c r="Q88" i="16" s="1"/>
  <c r="Q89" i="16" s="1"/>
  <c r="Q90" i="16" s="1"/>
  <c r="Q91" i="16" s="1"/>
  <c r="Q92" i="16" s="1"/>
  <c r="Q93" i="16" s="1"/>
  <c r="Q94" i="16" s="1"/>
  <c r="Q95" i="16" s="1"/>
  <c r="Q96" i="16" s="1"/>
  <c r="Q97" i="16" s="1"/>
  <c r="Q98" i="16" s="1"/>
  <c r="Q99" i="16" s="1"/>
  <c r="Q100" i="16" s="1"/>
  <c r="Q101" i="16" s="1"/>
  <c r="Q102" i="16" s="1"/>
  <c r="Q103" i="16" s="1"/>
  <c r="Q104" i="16" s="1"/>
  <c r="Q105" i="16" s="1"/>
  <c r="Q106" i="16" s="1"/>
  <c r="Q107" i="16" s="1"/>
  <c r="Q108" i="16" s="1"/>
  <c r="Q109" i="16" s="1"/>
  <c r="Q110" i="16" s="1"/>
  <c r="Q111" i="16" s="1"/>
  <c r="Q112" i="16" s="1"/>
  <c r="P106" i="16"/>
  <c r="P14" i="16"/>
  <c r="R14" i="16" s="1"/>
  <c r="N15" i="16" s="1"/>
  <c r="P94" i="16"/>
  <c r="P83" i="16"/>
  <c r="P75" i="16"/>
  <c r="P67" i="16"/>
  <c r="P59" i="16"/>
  <c r="P51" i="16"/>
  <c r="P43" i="16"/>
  <c r="P35" i="16"/>
  <c r="P27" i="16"/>
  <c r="P19" i="16"/>
  <c r="P111" i="16"/>
  <c r="P103" i="16"/>
  <c r="P91" i="16"/>
  <c r="P90" i="16"/>
  <c r="P82" i="16"/>
  <c r="P74" i="16"/>
  <c r="P66" i="16"/>
  <c r="P58" i="16"/>
  <c r="P50" i="16"/>
  <c r="P42" i="16"/>
  <c r="P34" i="16"/>
  <c r="P26" i="16"/>
  <c r="P18" i="16"/>
  <c r="P110" i="16"/>
  <c r="P102" i="16"/>
  <c r="C14" i="16"/>
  <c r="E27" i="16"/>
  <c r="E23" i="16"/>
  <c r="E19" i="16"/>
  <c r="E15" i="16"/>
  <c r="E112" i="16"/>
  <c r="E100" i="16"/>
  <c r="E96" i="16"/>
  <c r="E92" i="16"/>
  <c r="E97" i="16"/>
  <c r="E101" i="16"/>
  <c r="E89" i="16"/>
  <c r="E81" i="16"/>
  <c r="E73" i="16"/>
  <c r="E65" i="16"/>
  <c r="E57" i="16"/>
  <c r="E49" i="16"/>
  <c r="E41" i="16"/>
  <c r="E33" i="16"/>
  <c r="E25" i="16"/>
  <c r="E17" i="16"/>
  <c r="E109" i="16"/>
  <c r="E108" i="16"/>
  <c r="E88" i="16"/>
  <c r="E80" i="16"/>
  <c r="E72" i="16"/>
  <c r="E64" i="16"/>
  <c r="E56" i="16"/>
  <c r="E48" i="16"/>
  <c r="E40" i="16"/>
  <c r="E32" i="16"/>
  <c r="E24" i="16"/>
  <c r="E16" i="16"/>
  <c r="F14" i="16"/>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 r="F102" i="16" s="1"/>
  <c r="F103" i="16" s="1"/>
  <c r="F104" i="16" s="1"/>
  <c r="F105" i="16" s="1"/>
  <c r="F106" i="16" s="1"/>
  <c r="F107" i="16" s="1"/>
  <c r="F108" i="16" s="1"/>
  <c r="F109" i="16" s="1"/>
  <c r="F110" i="16" s="1"/>
  <c r="F111" i="16" s="1"/>
  <c r="F112" i="16" s="1"/>
  <c r="E85" i="16"/>
  <c r="E77" i="16"/>
  <c r="E69" i="16"/>
  <c r="E61" i="16"/>
  <c r="E53" i="16"/>
  <c r="E37" i="16"/>
  <c r="E29" i="16"/>
  <c r="E84" i="16"/>
  <c r="E110" i="16"/>
  <c r="P112" i="16"/>
  <c r="P17" i="16"/>
  <c r="P21" i="16"/>
  <c r="P25" i="16"/>
  <c r="P29" i="16"/>
  <c r="P33" i="16"/>
  <c r="P37" i="16"/>
  <c r="P41" i="16"/>
  <c r="P45" i="16"/>
  <c r="P49" i="16"/>
  <c r="P53" i="16"/>
  <c r="P57" i="16"/>
  <c r="P61" i="16"/>
  <c r="P65" i="16"/>
  <c r="P69" i="16"/>
  <c r="P73" i="16"/>
  <c r="P77" i="16"/>
  <c r="P81" i="16"/>
  <c r="P85" i="16"/>
  <c r="P89" i="16"/>
  <c r="P93" i="16"/>
  <c r="P97" i="16"/>
  <c r="P101" i="16"/>
  <c r="P105" i="16"/>
  <c r="P109" i="16"/>
  <c r="E31" i="16"/>
  <c r="E35" i="16"/>
  <c r="E39" i="16"/>
  <c r="E43" i="16"/>
  <c r="E47" i="16"/>
  <c r="E51" i="16"/>
  <c r="E55" i="16"/>
  <c r="E59" i="16"/>
  <c r="E63" i="16"/>
  <c r="E67" i="16"/>
  <c r="E71" i="16"/>
  <c r="E75" i="16"/>
  <c r="E79" i="16"/>
  <c r="E83" i="16"/>
  <c r="E87" i="16"/>
  <c r="E91" i="16"/>
  <c r="E95" i="16"/>
  <c r="E99" i="16"/>
  <c r="E103" i="16"/>
  <c r="E107" i="16"/>
  <c r="E111" i="16"/>
  <c r="P16" i="16"/>
  <c r="P20" i="16"/>
  <c r="P24" i="16"/>
  <c r="P28" i="16"/>
  <c r="P32" i="16"/>
  <c r="P36" i="16"/>
  <c r="P40" i="16"/>
  <c r="P44" i="16"/>
  <c r="P48" i="16"/>
  <c r="P52" i="16"/>
  <c r="P56" i="16"/>
  <c r="P60" i="16"/>
  <c r="P64" i="16"/>
  <c r="P68" i="16"/>
  <c r="P72" i="16"/>
  <c r="P76" i="16"/>
  <c r="P80" i="16"/>
  <c r="P84" i="16"/>
  <c r="P88" i="16"/>
  <c r="P92" i="16"/>
  <c r="P96" i="16"/>
  <c r="P100" i="16"/>
  <c r="P104" i="16"/>
  <c r="P108" i="16"/>
  <c r="E14" i="16"/>
  <c r="E18" i="16"/>
  <c r="E22" i="16"/>
  <c r="E26" i="16"/>
  <c r="E30" i="16"/>
  <c r="E34" i="16"/>
  <c r="E38" i="16"/>
  <c r="E42" i="16"/>
  <c r="E46" i="16"/>
  <c r="E50" i="16"/>
  <c r="E54" i="16"/>
  <c r="E58" i="16"/>
  <c r="E62" i="16"/>
  <c r="E66" i="16"/>
  <c r="E70" i="16"/>
  <c r="E74" i="16"/>
  <c r="E78" i="16"/>
  <c r="E82" i="16"/>
  <c r="E86" i="16"/>
  <c r="E90" i="16"/>
  <c r="E94" i="16"/>
  <c r="E98" i="16"/>
  <c r="E102" i="16"/>
  <c r="E106" i="16"/>
  <c r="O8" i="15"/>
  <c r="O9" i="15" s="1"/>
  <c r="L14" i="15"/>
  <c r="L15" i="15" s="1"/>
  <c r="L16" i="15" s="1"/>
  <c r="L17" i="15" s="1"/>
  <c r="L18" i="15" s="1"/>
  <c r="L19" i="15" s="1"/>
  <c r="L20" i="15" s="1"/>
  <c r="L21" i="15" s="1"/>
  <c r="L22" i="15" s="1"/>
  <c r="L23" i="15" s="1"/>
  <c r="L24" i="15" s="1"/>
  <c r="L25" i="15" s="1"/>
  <c r="L26" i="15" s="1"/>
  <c r="L27" i="15" s="1"/>
  <c r="L28" i="15" s="1"/>
  <c r="L29" i="15" s="1"/>
  <c r="L30" i="15" s="1"/>
  <c r="L31" i="15" s="1"/>
  <c r="L32" i="15" s="1"/>
  <c r="L33" i="15" s="1"/>
  <c r="L34" i="15" s="1"/>
  <c r="L35" i="15" s="1"/>
  <c r="L36" i="15" s="1"/>
  <c r="L37" i="15" s="1"/>
  <c r="L38" i="15" s="1"/>
  <c r="L39" i="15" s="1"/>
  <c r="L40" i="15" s="1"/>
  <c r="L41" i="15" s="1"/>
  <c r="L42" i="15" s="1"/>
  <c r="L43" i="15" s="1"/>
  <c r="L44" i="15" s="1"/>
  <c r="L45" i="15" s="1"/>
  <c r="L46" i="15" s="1"/>
  <c r="L47" i="15" s="1"/>
  <c r="L48" i="15" s="1"/>
  <c r="L49" i="15" s="1"/>
  <c r="L50" i="15" s="1"/>
  <c r="L51" i="15" s="1"/>
  <c r="L52" i="15" s="1"/>
  <c r="L53" i="15" s="1"/>
  <c r="L54" i="15" s="1"/>
  <c r="L55" i="15" s="1"/>
  <c r="L56" i="15" s="1"/>
  <c r="L57" i="15" s="1"/>
  <c r="L58" i="15" s="1"/>
  <c r="L59" i="15" s="1"/>
  <c r="L60" i="15" s="1"/>
  <c r="L61" i="15" s="1"/>
  <c r="L62" i="15" s="1"/>
  <c r="L63" i="15" s="1"/>
  <c r="L64" i="15" s="1"/>
  <c r="L65" i="15" s="1"/>
  <c r="L66" i="15" s="1"/>
  <c r="L67" i="15" s="1"/>
  <c r="L68" i="15" s="1"/>
  <c r="L69" i="15" s="1"/>
  <c r="L70" i="15" s="1"/>
  <c r="L71" i="15" s="1"/>
  <c r="L72" i="15" s="1"/>
  <c r="L73" i="15" s="1"/>
  <c r="L74" i="15" s="1"/>
  <c r="L75" i="15" s="1"/>
  <c r="L76" i="15" s="1"/>
  <c r="L77" i="15" s="1"/>
  <c r="L78" i="15" s="1"/>
  <c r="L79" i="15" s="1"/>
  <c r="L80" i="15" s="1"/>
  <c r="L81" i="15" s="1"/>
  <c r="L82" i="15" s="1"/>
  <c r="L83" i="15" s="1"/>
  <c r="L84" i="15" s="1"/>
  <c r="L85" i="15" s="1"/>
  <c r="L86" i="15" s="1"/>
  <c r="L87" i="15" s="1"/>
  <c r="L88" i="15" s="1"/>
  <c r="L89" i="15" s="1"/>
  <c r="L90" i="15" s="1"/>
  <c r="L91" i="15" s="1"/>
  <c r="L92" i="15" s="1"/>
  <c r="L93" i="15" s="1"/>
  <c r="L94" i="15" s="1"/>
  <c r="L95" i="15" s="1"/>
  <c r="L96" i="15" s="1"/>
  <c r="L97" i="15" s="1"/>
  <c r="L98" i="15" s="1"/>
  <c r="L99" i="15" s="1"/>
  <c r="L100" i="15" s="1"/>
  <c r="L101" i="15" s="1"/>
  <c r="L102" i="15" s="1"/>
  <c r="L103" i="15" s="1"/>
  <c r="L104" i="15" s="1"/>
  <c r="L105" i="15" s="1"/>
  <c r="L106" i="15" s="1"/>
  <c r="L107" i="15" s="1"/>
  <c r="L108" i="15" s="1"/>
  <c r="L109" i="15" s="1"/>
  <c r="L110" i="15" s="1"/>
  <c r="L111" i="15" s="1"/>
  <c r="L112" i="15" s="1"/>
  <c r="O14" i="15"/>
  <c r="P14" i="15"/>
  <c r="R14" i="15" s="1"/>
  <c r="N15" i="15" s="1"/>
  <c r="P18" i="15"/>
  <c r="P22" i="15"/>
  <c r="P26" i="15"/>
  <c r="P30" i="15"/>
  <c r="P34" i="15"/>
  <c r="P38" i="15"/>
  <c r="P42" i="15"/>
  <c r="P46" i="15"/>
  <c r="P50" i="15"/>
  <c r="P54" i="15"/>
  <c r="P58" i="15"/>
  <c r="P62" i="15"/>
  <c r="P66" i="15"/>
  <c r="P70" i="15"/>
  <c r="P74" i="15"/>
  <c r="P78" i="15"/>
  <c r="P82" i="15"/>
  <c r="P86" i="15"/>
  <c r="P90" i="15"/>
  <c r="P94" i="15"/>
  <c r="P98" i="15"/>
  <c r="P102" i="15"/>
  <c r="P106" i="15"/>
  <c r="P110" i="15"/>
  <c r="Q14" i="15"/>
  <c r="Q15" i="15" s="1"/>
  <c r="Q16" i="15" s="1"/>
  <c r="Q17" i="15" s="1"/>
  <c r="Q18" i="15" s="1"/>
  <c r="Q19" i="15" s="1"/>
  <c r="Q20" i="15" s="1"/>
  <c r="Q21" i="15" s="1"/>
  <c r="Q22" i="15" s="1"/>
  <c r="Q23" i="15" s="1"/>
  <c r="Q24" i="15" s="1"/>
  <c r="Q25" i="15" s="1"/>
  <c r="Q26" i="15" s="1"/>
  <c r="Q27" i="15" s="1"/>
  <c r="Q28" i="15" s="1"/>
  <c r="Q29" i="15" s="1"/>
  <c r="Q30" i="15" s="1"/>
  <c r="Q31" i="15" s="1"/>
  <c r="Q32" i="15" s="1"/>
  <c r="Q33" i="15" s="1"/>
  <c r="Q34" i="15" s="1"/>
  <c r="Q35" i="15" s="1"/>
  <c r="Q36" i="15" s="1"/>
  <c r="Q37" i="15" s="1"/>
  <c r="Q38" i="15" s="1"/>
  <c r="Q39" i="15" s="1"/>
  <c r="Q40" i="15" s="1"/>
  <c r="Q41" i="15" s="1"/>
  <c r="Q42" i="15" s="1"/>
  <c r="Q43" i="15" s="1"/>
  <c r="Q44" i="15" s="1"/>
  <c r="Q45" i="15" s="1"/>
  <c r="Q46" i="15" s="1"/>
  <c r="Q47" i="15" s="1"/>
  <c r="Q48" i="15" s="1"/>
  <c r="Q49" i="15" s="1"/>
  <c r="Q50" i="15" s="1"/>
  <c r="Q51" i="15" s="1"/>
  <c r="Q52" i="15" s="1"/>
  <c r="Q53" i="15" s="1"/>
  <c r="Q54" i="15" s="1"/>
  <c r="Q55" i="15" s="1"/>
  <c r="Q56" i="15" s="1"/>
  <c r="Q57" i="15" s="1"/>
  <c r="Q58" i="15" s="1"/>
  <c r="Q59" i="15" s="1"/>
  <c r="Q60" i="15" s="1"/>
  <c r="Q61" i="15" s="1"/>
  <c r="Q62" i="15" s="1"/>
  <c r="Q63" i="15" s="1"/>
  <c r="Q64" i="15" s="1"/>
  <c r="Q65" i="15" s="1"/>
  <c r="Q66" i="15" s="1"/>
  <c r="Q67" i="15" s="1"/>
  <c r="Q68" i="15" s="1"/>
  <c r="Q69" i="15" s="1"/>
  <c r="Q70" i="15" s="1"/>
  <c r="Q71" i="15" s="1"/>
  <c r="Q72" i="15" s="1"/>
  <c r="Q73" i="15" s="1"/>
  <c r="Q74" i="15" s="1"/>
  <c r="Q75" i="15" s="1"/>
  <c r="Q76" i="15" s="1"/>
  <c r="Q77" i="15" s="1"/>
  <c r="Q78" i="15" s="1"/>
  <c r="Q79" i="15" s="1"/>
  <c r="Q80" i="15" s="1"/>
  <c r="Q81" i="15" s="1"/>
  <c r="Q82" i="15" s="1"/>
  <c r="Q83" i="15" s="1"/>
  <c r="Q84" i="15" s="1"/>
  <c r="Q85" i="15" s="1"/>
  <c r="Q86" i="15" s="1"/>
  <c r="Q87" i="15" s="1"/>
  <c r="Q88" i="15" s="1"/>
  <c r="Q89" i="15" s="1"/>
  <c r="Q90" i="15" s="1"/>
  <c r="Q91" i="15" s="1"/>
  <c r="Q92" i="15" s="1"/>
  <c r="Q93" i="15" s="1"/>
  <c r="Q94" i="15" s="1"/>
  <c r="Q95" i="15" s="1"/>
  <c r="Q96" i="15" s="1"/>
  <c r="Q97" i="15" s="1"/>
  <c r="Q98" i="15" s="1"/>
  <c r="Q99" i="15" s="1"/>
  <c r="Q100" i="15" s="1"/>
  <c r="Q101" i="15" s="1"/>
  <c r="Q102" i="15" s="1"/>
  <c r="Q103" i="15" s="1"/>
  <c r="Q104" i="15" s="1"/>
  <c r="Q105" i="15" s="1"/>
  <c r="Q106" i="15" s="1"/>
  <c r="Q107" i="15" s="1"/>
  <c r="Q108" i="15" s="1"/>
  <c r="Q109" i="15" s="1"/>
  <c r="Q110" i="15" s="1"/>
  <c r="Q111" i="15" s="1"/>
  <c r="Q112" i="15" s="1"/>
  <c r="P17" i="15"/>
  <c r="P21" i="15"/>
  <c r="P25" i="15"/>
  <c r="P29" i="15"/>
  <c r="P33" i="15"/>
  <c r="P37" i="15"/>
  <c r="P41" i="15"/>
  <c r="P45" i="15"/>
  <c r="P49" i="15"/>
  <c r="P53" i="15"/>
  <c r="P57" i="15"/>
  <c r="P61" i="15"/>
  <c r="P65" i="15"/>
  <c r="P69" i="15"/>
  <c r="P73" i="15"/>
  <c r="P77" i="15"/>
  <c r="P81" i="15"/>
  <c r="P85" i="15"/>
  <c r="P89" i="15"/>
  <c r="P93" i="15"/>
  <c r="P97" i="15"/>
  <c r="P101" i="15"/>
  <c r="P105" i="15"/>
  <c r="P109" i="15"/>
  <c r="P28" i="15"/>
  <c r="P32" i="15"/>
  <c r="P36" i="15"/>
  <c r="P40" i="15"/>
  <c r="P44" i="15"/>
  <c r="P48" i="15"/>
  <c r="P52" i="15"/>
  <c r="P56" i="15"/>
  <c r="P60" i="15"/>
  <c r="P64" i="15"/>
  <c r="P68" i="15"/>
  <c r="P72" i="15"/>
  <c r="P76" i="15"/>
  <c r="P80" i="15"/>
  <c r="P84" i="15"/>
  <c r="P88" i="15"/>
  <c r="P92" i="15"/>
  <c r="P96" i="15"/>
  <c r="P100" i="15"/>
  <c r="P104" i="15"/>
  <c r="P108" i="15"/>
  <c r="G143" i="17" l="1"/>
  <c r="E143" i="17"/>
  <c r="F143" i="17"/>
  <c r="D143" i="17"/>
  <c r="C143" i="17"/>
  <c r="A143" i="17"/>
  <c r="R15" i="16"/>
  <c r="N16" i="16" s="1"/>
  <c r="O15" i="16"/>
  <c r="D14" i="16"/>
  <c r="G14" i="16"/>
  <c r="C15" i="16" s="1"/>
  <c r="R15" i="15"/>
  <c r="N16" i="15" s="1"/>
  <c r="O15" i="15"/>
  <c r="G15" i="16" l="1"/>
  <c r="C16" i="16" s="1"/>
  <c r="D15" i="16"/>
  <c r="R16" i="16"/>
  <c r="N17" i="16" s="1"/>
  <c r="O16" i="16"/>
  <c r="R16" i="15"/>
  <c r="N17" i="15" s="1"/>
  <c r="O16" i="15"/>
  <c r="R17" i="16" l="1"/>
  <c r="N18" i="16" s="1"/>
  <c r="O17" i="16"/>
  <c r="G16" i="16"/>
  <c r="C17" i="16" s="1"/>
  <c r="D16" i="16"/>
  <c r="R17" i="15"/>
  <c r="N18" i="15" s="1"/>
  <c r="O17" i="15"/>
  <c r="G17" i="16" l="1"/>
  <c r="C18" i="16" s="1"/>
  <c r="D17" i="16"/>
  <c r="R18" i="16"/>
  <c r="N19" i="16" s="1"/>
  <c r="O18" i="16"/>
  <c r="R18" i="15"/>
  <c r="N19" i="15" s="1"/>
  <c r="O18" i="15"/>
  <c r="R19" i="16" l="1"/>
  <c r="N20" i="16" s="1"/>
  <c r="O19" i="16"/>
  <c r="D18" i="16"/>
  <c r="G18" i="16"/>
  <c r="C19" i="16" s="1"/>
  <c r="R19" i="15"/>
  <c r="N20" i="15" s="1"/>
  <c r="O19" i="15"/>
  <c r="G19" i="16" l="1"/>
  <c r="C20" i="16" s="1"/>
  <c r="D19" i="16"/>
  <c r="R20" i="16"/>
  <c r="N21" i="16" s="1"/>
  <c r="O20" i="16"/>
  <c r="R20" i="15"/>
  <c r="N21" i="15" s="1"/>
  <c r="O20" i="15"/>
  <c r="R21" i="16" l="1"/>
  <c r="N22" i="16" s="1"/>
  <c r="O21" i="16"/>
  <c r="G20" i="16"/>
  <c r="C21" i="16" s="1"/>
  <c r="D20" i="16"/>
  <c r="R21" i="15"/>
  <c r="N22" i="15" s="1"/>
  <c r="O21" i="15"/>
  <c r="G21" i="16" l="1"/>
  <c r="C22" i="16" s="1"/>
  <c r="D21" i="16"/>
  <c r="O22" i="16"/>
  <c r="R22" i="16"/>
  <c r="N23" i="16" s="1"/>
  <c r="R22" i="15"/>
  <c r="N23" i="15" s="1"/>
  <c r="O22" i="15"/>
  <c r="A17" i="14"/>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111" i="14" s="1"/>
  <c r="A112" i="14" s="1"/>
  <c r="A113" i="14" s="1"/>
  <c r="A114" i="14" s="1"/>
  <c r="A115" i="14" s="1"/>
  <c r="M8" i="14"/>
  <c r="D8" i="14"/>
  <c r="D9" i="14" s="1"/>
  <c r="M7" i="14"/>
  <c r="M6" i="14"/>
  <c r="M5" i="14"/>
  <c r="M4" i="14"/>
  <c r="E10" i="14" s="1"/>
  <c r="R23" i="16" l="1"/>
  <c r="N24" i="16" s="1"/>
  <c r="O23" i="16"/>
  <c r="D22" i="16"/>
  <c r="G22" i="16"/>
  <c r="C23" i="16" s="1"/>
  <c r="R23" i="15"/>
  <c r="N24" i="15" s="1"/>
  <c r="O23" i="15"/>
  <c r="E12" i="14"/>
  <c r="E11" i="14"/>
  <c r="G23" i="16" l="1"/>
  <c r="C24" i="16" s="1"/>
  <c r="D23" i="16"/>
  <c r="R24" i="16"/>
  <c r="N25" i="16" s="1"/>
  <c r="O24" i="16"/>
  <c r="R24" i="15"/>
  <c r="N25" i="15" s="1"/>
  <c r="O24" i="15"/>
  <c r="C17" i="14"/>
  <c r="F17" i="14"/>
  <c r="E17" i="14"/>
  <c r="D17" i="14"/>
  <c r="R25" i="16" l="1"/>
  <c r="N26" i="16" s="1"/>
  <c r="O25" i="16"/>
  <c r="G24" i="16"/>
  <c r="C25" i="16" s="1"/>
  <c r="D24" i="16"/>
  <c r="R25" i="15"/>
  <c r="N26" i="15" s="1"/>
  <c r="O25" i="15"/>
  <c r="F18" i="14"/>
  <c r="F19" i="14" s="1"/>
  <c r="F20" i="14" s="1"/>
  <c r="F21" i="14" s="1"/>
  <c r="H14" i="5"/>
  <c r="G17" i="14"/>
  <c r="C18" i="14" s="1"/>
  <c r="D18" i="14" s="1"/>
  <c r="E18" i="14" s="1"/>
  <c r="G18" i="14" s="1"/>
  <c r="C19" i="14" s="1"/>
  <c r="D19" i="14" s="1"/>
  <c r="E19" i="14" s="1"/>
  <c r="G19" i="14" s="1"/>
  <c r="C20" i="14" s="1"/>
  <c r="F22" i="14"/>
  <c r="G25" i="16" l="1"/>
  <c r="C26" i="16" s="1"/>
  <c r="D25" i="16"/>
  <c r="R26" i="16"/>
  <c r="N27" i="16" s="1"/>
  <c r="O26" i="16"/>
  <c r="R26" i="15"/>
  <c r="N27" i="15" s="1"/>
  <c r="O26" i="15"/>
  <c r="D20" i="14"/>
  <c r="E20" i="14" s="1"/>
  <c r="G20" i="14" s="1"/>
  <c r="C21" i="14" s="1"/>
  <c r="F23" i="14"/>
  <c r="R27" i="16" l="1"/>
  <c r="N28" i="16" s="1"/>
  <c r="O27" i="16"/>
  <c r="D26" i="16"/>
  <c r="G26" i="16"/>
  <c r="C27" i="16" s="1"/>
  <c r="R27" i="15"/>
  <c r="N28" i="15" s="1"/>
  <c r="O27" i="15"/>
  <c r="D21" i="14"/>
  <c r="E21" i="14" s="1"/>
  <c r="G21" i="14" s="1"/>
  <c r="C22" i="14" s="1"/>
  <c r="F24" i="14"/>
  <c r="G27" i="16" l="1"/>
  <c r="C28" i="16" s="1"/>
  <c r="D27" i="16"/>
  <c r="R28" i="16"/>
  <c r="N29" i="16" s="1"/>
  <c r="O28" i="16"/>
  <c r="R28" i="15"/>
  <c r="N29" i="15" s="1"/>
  <c r="O28" i="15"/>
  <c r="D22" i="14"/>
  <c r="E22" i="14" s="1"/>
  <c r="G22" i="14" s="1"/>
  <c r="C23" i="14" s="1"/>
  <c r="F25" i="14"/>
  <c r="R29" i="16" l="1"/>
  <c r="N30" i="16" s="1"/>
  <c r="O29" i="16"/>
  <c r="G28" i="16"/>
  <c r="C29" i="16" s="1"/>
  <c r="D28" i="16"/>
  <c r="R29" i="15"/>
  <c r="N30" i="15" s="1"/>
  <c r="O29" i="15"/>
  <c r="D23" i="14"/>
  <c r="E23" i="14" s="1"/>
  <c r="G23" i="14" s="1"/>
  <c r="C24" i="14" s="1"/>
  <c r="F26" i="14"/>
  <c r="G29" i="16" l="1"/>
  <c r="C30" i="16" s="1"/>
  <c r="D29" i="16"/>
  <c r="O30" i="16"/>
  <c r="R30" i="16"/>
  <c r="N31" i="16" s="1"/>
  <c r="R30" i="15"/>
  <c r="N31" i="15" s="1"/>
  <c r="O30" i="15"/>
  <c r="D24" i="14"/>
  <c r="E24" i="14" s="1"/>
  <c r="G24" i="14" s="1"/>
  <c r="C25" i="14" s="1"/>
  <c r="F27" i="14"/>
  <c r="R31" i="16" l="1"/>
  <c r="N32" i="16" s="1"/>
  <c r="O31" i="16"/>
  <c r="D30" i="16"/>
  <c r="G30" i="16"/>
  <c r="C31" i="16" s="1"/>
  <c r="R31" i="15"/>
  <c r="N32" i="15" s="1"/>
  <c r="O31" i="15"/>
  <c r="D25" i="14"/>
  <c r="E25" i="14" s="1"/>
  <c r="G25" i="14" s="1"/>
  <c r="C26" i="14" s="1"/>
  <c r="F28" i="14"/>
  <c r="G31" i="16" l="1"/>
  <c r="C32" i="16" s="1"/>
  <c r="D31" i="16"/>
  <c r="R32" i="16"/>
  <c r="N33" i="16" s="1"/>
  <c r="O32" i="16"/>
  <c r="R32" i="15"/>
  <c r="N33" i="15" s="1"/>
  <c r="O32" i="15"/>
  <c r="D26" i="14"/>
  <c r="E26" i="14" s="1"/>
  <c r="G26" i="14" s="1"/>
  <c r="C27" i="14" s="1"/>
  <c r="F29" i="14"/>
  <c r="R33" i="16" l="1"/>
  <c r="N34" i="16" s="1"/>
  <c r="O33" i="16"/>
  <c r="G32" i="16"/>
  <c r="C33" i="16" s="1"/>
  <c r="D32" i="16"/>
  <c r="R33" i="15"/>
  <c r="N34" i="15" s="1"/>
  <c r="O33" i="15"/>
  <c r="D27" i="14"/>
  <c r="E27" i="14" s="1"/>
  <c r="G27" i="14" s="1"/>
  <c r="C28" i="14" s="1"/>
  <c r="F30" i="14"/>
  <c r="G33" i="16" l="1"/>
  <c r="C34" i="16" s="1"/>
  <c r="D33" i="16"/>
  <c r="R34" i="16"/>
  <c r="N35" i="16" s="1"/>
  <c r="O34" i="16"/>
  <c r="R34" i="15"/>
  <c r="N35" i="15" s="1"/>
  <c r="O34" i="15"/>
  <c r="D28" i="14"/>
  <c r="E28" i="14" s="1"/>
  <c r="G28" i="14" s="1"/>
  <c r="C29" i="14" s="1"/>
  <c r="F31" i="14"/>
  <c r="R35" i="16" l="1"/>
  <c r="N36" i="16" s="1"/>
  <c r="O35" i="16"/>
  <c r="D34" i="16"/>
  <c r="G34" i="16"/>
  <c r="C35" i="16" s="1"/>
  <c r="R35" i="15"/>
  <c r="N36" i="15" s="1"/>
  <c r="O35" i="15"/>
  <c r="D29" i="14"/>
  <c r="E29" i="14" s="1"/>
  <c r="G29" i="14" s="1"/>
  <c r="C30" i="14" s="1"/>
  <c r="F32" i="14"/>
  <c r="G35" i="16" l="1"/>
  <c r="C36" i="16" s="1"/>
  <c r="D35" i="16"/>
  <c r="R36" i="16"/>
  <c r="N37" i="16" s="1"/>
  <c r="O36" i="16"/>
  <c r="R36" i="15"/>
  <c r="N37" i="15" s="1"/>
  <c r="O36" i="15"/>
  <c r="F33" i="14"/>
  <c r="D30" i="14"/>
  <c r="E30" i="14" s="1"/>
  <c r="G30" i="14" s="1"/>
  <c r="C31" i="14" s="1"/>
  <c r="R37" i="16" l="1"/>
  <c r="N38" i="16" s="1"/>
  <c r="O37" i="16"/>
  <c r="G36" i="16"/>
  <c r="C37" i="16" s="1"/>
  <c r="D36" i="16"/>
  <c r="R37" i="15"/>
  <c r="N38" i="15" s="1"/>
  <c r="O37" i="15"/>
  <c r="D31" i="14"/>
  <c r="E31" i="14" s="1"/>
  <c r="G31" i="14" s="1"/>
  <c r="C32" i="14" s="1"/>
  <c r="F34" i="14"/>
  <c r="G37" i="16" l="1"/>
  <c r="C38" i="16" s="1"/>
  <c r="D37" i="16"/>
  <c r="O38" i="16"/>
  <c r="R38" i="16"/>
  <c r="N39" i="16" s="1"/>
  <c r="R38" i="15"/>
  <c r="N39" i="15" s="1"/>
  <c r="O38" i="15"/>
  <c r="D32" i="14"/>
  <c r="E32" i="14" s="1"/>
  <c r="G32" i="14" s="1"/>
  <c r="C33" i="14" s="1"/>
  <c r="F35" i="14"/>
  <c r="R39" i="16" l="1"/>
  <c r="N40" i="16" s="1"/>
  <c r="O39" i="16"/>
  <c r="D38" i="16"/>
  <c r="G38" i="16"/>
  <c r="C39" i="16" s="1"/>
  <c r="R39" i="15"/>
  <c r="N40" i="15" s="1"/>
  <c r="O39" i="15"/>
  <c r="D33" i="14"/>
  <c r="E33" i="14" s="1"/>
  <c r="G33" i="14" s="1"/>
  <c r="C34" i="14" s="1"/>
  <c r="F36" i="14"/>
  <c r="G39" i="16" l="1"/>
  <c r="C40" i="16" s="1"/>
  <c r="D39" i="16"/>
  <c r="R40" i="16"/>
  <c r="N41" i="16" s="1"/>
  <c r="O40" i="16"/>
  <c r="R40" i="15"/>
  <c r="N41" i="15" s="1"/>
  <c r="O40" i="15"/>
  <c r="D34" i="14"/>
  <c r="E34" i="14" s="1"/>
  <c r="G34" i="14" s="1"/>
  <c r="C35" i="14" s="1"/>
  <c r="F37" i="14"/>
  <c r="R41" i="16" l="1"/>
  <c r="N42" i="16" s="1"/>
  <c r="O41" i="16"/>
  <c r="G40" i="16"/>
  <c r="C41" i="16" s="1"/>
  <c r="D40" i="16"/>
  <c r="R41" i="15"/>
  <c r="N42" i="15" s="1"/>
  <c r="O41" i="15"/>
  <c r="D35" i="14"/>
  <c r="E35" i="14" s="1"/>
  <c r="G35" i="14" s="1"/>
  <c r="C36" i="14" s="1"/>
  <c r="F38" i="14"/>
  <c r="G41" i="16" l="1"/>
  <c r="C42" i="16" s="1"/>
  <c r="D41" i="16"/>
  <c r="R42" i="16"/>
  <c r="N43" i="16" s="1"/>
  <c r="O42" i="16"/>
  <c r="R42" i="15"/>
  <c r="N43" i="15" s="1"/>
  <c r="O42" i="15"/>
  <c r="D36" i="14"/>
  <c r="E36" i="14" s="1"/>
  <c r="G36" i="14" s="1"/>
  <c r="C37" i="14" s="1"/>
  <c r="F39" i="14"/>
  <c r="R43" i="16" l="1"/>
  <c r="N44" i="16" s="1"/>
  <c r="O43" i="16"/>
  <c r="D42" i="16"/>
  <c r="G42" i="16"/>
  <c r="C43" i="16" s="1"/>
  <c r="R43" i="15"/>
  <c r="N44" i="15" s="1"/>
  <c r="O43" i="15"/>
  <c r="D37" i="14"/>
  <c r="E37" i="14" s="1"/>
  <c r="G37" i="14" s="1"/>
  <c r="C38" i="14" s="1"/>
  <c r="F40" i="14"/>
  <c r="G43" i="16" l="1"/>
  <c r="C44" i="16" s="1"/>
  <c r="D43" i="16"/>
  <c r="R44" i="16"/>
  <c r="N45" i="16" s="1"/>
  <c r="O44" i="16"/>
  <c r="R44" i="15"/>
  <c r="N45" i="15" s="1"/>
  <c r="O44" i="15"/>
  <c r="D38" i="14"/>
  <c r="E38" i="14" s="1"/>
  <c r="G38" i="14" s="1"/>
  <c r="C39" i="14" s="1"/>
  <c r="F41" i="14"/>
  <c r="R45" i="16" l="1"/>
  <c r="N46" i="16" s="1"/>
  <c r="O45" i="16"/>
  <c r="G44" i="16"/>
  <c r="C45" i="16" s="1"/>
  <c r="D44" i="16"/>
  <c r="R45" i="15"/>
  <c r="N46" i="15" s="1"/>
  <c r="O45" i="15"/>
  <c r="D39" i="14"/>
  <c r="E39" i="14" s="1"/>
  <c r="G39" i="14" s="1"/>
  <c r="C40" i="14" s="1"/>
  <c r="F42" i="14"/>
  <c r="G45" i="16" l="1"/>
  <c r="C46" i="16" s="1"/>
  <c r="D45" i="16"/>
  <c r="O46" i="16"/>
  <c r="R46" i="16"/>
  <c r="N47" i="16" s="1"/>
  <c r="R46" i="15"/>
  <c r="N47" i="15" s="1"/>
  <c r="O46" i="15"/>
  <c r="D40" i="14"/>
  <c r="E40" i="14" s="1"/>
  <c r="G40" i="14" s="1"/>
  <c r="C41" i="14" s="1"/>
  <c r="F43" i="14"/>
  <c r="R47" i="16" l="1"/>
  <c r="N48" i="16" s="1"/>
  <c r="O47" i="16"/>
  <c r="D46" i="16"/>
  <c r="G46" i="16"/>
  <c r="C47" i="16" s="1"/>
  <c r="R47" i="15"/>
  <c r="N48" i="15" s="1"/>
  <c r="O47" i="15"/>
  <c r="F44" i="14"/>
  <c r="D41" i="14"/>
  <c r="E41" i="14" s="1"/>
  <c r="G41" i="14" s="1"/>
  <c r="C42" i="14" s="1"/>
  <c r="G47" i="16" l="1"/>
  <c r="C48" i="16" s="1"/>
  <c r="D47" i="16"/>
  <c r="R48" i="16"/>
  <c r="N49" i="16" s="1"/>
  <c r="O48" i="16"/>
  <c r="R48" i="15"/>
  <c r="N49" i="15" s="1"/>
  <c r="O48" i="15"/>
  <c r="D42" i="14"/>
  <c r="E42" i="14" s="1"/>
  <c r="G42" i="14" s="1"/>
  <c r="C43" i="14" s="1"/>
  <c r="F45" i="14"/>
  <c r="R49" i="16" l="1"/>
  <c r="N50" i="16" s="1"/>
  <c r="O49" i="16"/>
  <c r="G48" i="16"/>
  <c r="C49" i="16" s="1"/>
  <c r="D48" i="16"/>
  <c r="R49" i="15"/>
  <c r="N50" i="15" s="1"/>
  <c r="O49" i="15"/>
  <c r="D43" i="14"/>
  <c r="E43" i="14" s="1"/>
  <c r="G43" i="14" s="1"/>
  <c r="C44" i="14" s="1"/>
  <c r="F46" i="14"/>
  <c r="G49" i="16" l="1"/>
  <c r="C50" i="16" s="1"/>
  <c r="D49" i="16"/>
  <c r="R50" i="16"/>
  <c r="N51" i="16" s="1"/>
  <c r="O50" i="16"/>
  <c r="R50" i="15"/>
  <c r="N51" i="15" s="1"/>
  <c r="O50" i="15"/>
  <c r="D44" i="14"/>
  <c r="E44" i="14" s="1"/>
  <c r="G44" i="14" s="1"/>
  <c r="C45" i="14" s="1"/>
  <c r="F47" i="14"/>
  <c r="R51" i="16" l="1"/>
  <c r="N52" i="16" s="1"/>
  <c r="O51" i="16"/>
  <c r="D50" i="16"/>
  <c r="G50" i="16"/>
  <c r="C51" i="16" s="1"/>
  <c r="R51" i="15"/>
  <c r="N52" i="15" s="1"/>
  <c r="O51" i="15"/>
  <c r="D45" i="14"/>
  <c r="E45" i="14" s="1"/>
  <c r="G45" i="14" s="1"/>
  <c r="C46" i="14" s="1"/>
  <c r="F48" i="14"/>
  <c r="G51" i="16" l="1"/>
  <c r="C52" i="16" s="1"/>
  <c r="D51" i="16"/>
  <c r="R52" i="16"/>
  <c r="N53" i="16" s="1"/>
  <c r="O52" i="16"/>
  <c r="R52" i="15"/>
  <c r="N53" i="15" s="1"/>
  <c r="O52" i="15"/>
  <c r="D46" i="14"/>
  <c r="E46" i="14" s="1"/>
  <c r="G46" i="14" s="1"/>
  <c r="C47" i="14" s="1"/>
  <c r="F49" i="14"/>
  <c r="R53" i="16" l="1"/>
  <c r="N54" i="16" s="1"/>
  <c r="O53" i="16"/>
  <c r="G52" i="16"/>
  <c r="C53" i="16" s="1"/>
  <c r="D52" i="16"/>
  <c r="R53" i="15"/>
  <c r="N54" i="15" s="1"/>
  <c r="O53" i="15"/>
  <c r="F50" i="14"/>
  <c r="D47" i="14"/>
  <c r="E47" i="14" s="1"/>
  <c r="G47" i="14" s="1"/>
  <c r="C48" i="14" s="1"/>
  <c r="G53" i="16" l="1"/>
  <c r="C54" i="16" s="1"/>
  <c r="D53" i="16"/>
  <c r="O54" i="16"/>
  <c r="R54" i="16"/>
  <c r="N55" i="16" s="1"/>
  <c r="R54" i="15"/>
  <c r="N55" i="15" s="1"/>
  <c r="O54" i="15"/>
  <c r="D48" i="14"/>
  <c r="E48" i="14" s="1"/>
  <c r="G48" i="14" s="1"/>
  <c r="C49" i="14" s="1"/>
  <c r="F51" i="14"/>
  <c r="R55" i="16" l="1"/>
  <c r="N56" i="16" s="1"/>
  <c r="O55" i="16"/>
  <c r="D54" i="16"/>
  <c r="G54" i="16"/>
  <c r="C55" i="16" s="1"/>
  <c r="R55" i="15"/>
  <c r="N56" i="15" s="1"/>
  <c r="O55" i="15"/>
  <c r="D49" i="14"/>
  <c r="E49" i="14" s="1"/>
  <c r="G49" i="14" s="1"/>
  <c r="C50" i="14" s="1"/>
  <c r="F52" i="14"/>
  <c r="G55" i="16" l="1"/>
  <c r="C56" i="16" s="1"/>
  <c r="D55" i="16"/>
  <c r="R56" i="16"/>
  <c r="N57" i="16" s="1"/>
  <c r="O56" i="16"/>
  <c r="R56" i="15"/>
  <c r="N57" i="15" s="1"/>
  <c r="O56" i="15"/>
  <c r="D50" i="14"/>
  <c r="E50" i="14" s="1"/>
  <c r="G50" i="14" s="1"/>
  <c r="C51" i="14" s="1"/>
  <c r="F53" i="14"/>
  <c r="R57" i="16" l="1"/>
  <c r="N58" i="16" s="1"/>
  <c r="O57" i="16"/>
  <c r="G56" i="16"/>
  <c r="C57" i="16" s="1"/>
  <c r="D56" i="16"/>
  <c r="R57" i="15"/>
  <c r="N58" i="15" s="1"/>
  <c r="O57" i="15"/>
  <c r="D51" i="14"/>
  <c r="E51" i="14" s="1"/>
  <c r="G51" i="14" s="1"/>
  <c r="C52" i="14" s="1"/>
  <c r="F54" i="14"/>
  <c r="G57" i="16" l="1"/>
  <c r="C58" i="16" s="1"/>
  <c r="D57" i="16"/>
  <c r="R58" i="16"/>
  <c r="N59" i="16" s="1"/>
  <c r="O58" i="16"/>
  <c r="R58" i="15"/>
  <c r="N59" i="15" s="1"/>
  <c r="O58" i="15"/>
  <c r="D52" i="14"/>
  <c r="E52" i="14" s="1"/>
  <c r="G52" i="14" s="1"/>
  <c r="C53" i="14" s="1"/>
  <c r="F55" i="14"/>
  <c r="R59" i="16" l="1"/>
  <c r="N60" i="16" s="1"/>
  <c r="O59" i="16"/>
  <c r="D58" i="16"/>
  <c r="G58" i="16"/>
  <c r="C59" i="16" s="1"/>
  <c r="R59" i="15"/>
  <c r="N60" i="15" s="1"/>
  <c r="O59" i="15"/>
  <c r="D53" i="14"/>
  <c r="E53" i="14" s="1"/>
  <c r="G53" i="14" s="1"/>
  <c r="C54" i="14" s="1"/>
  <c r="F56" i="14"/>
  <c r="G59" i="16" l="1"/>
  <c r="C60" i="16" s="1"/>
  <c r="D59" i="16"/>
  <c r="R60" i="16"/>
  <c r="N61" i="16" s="1"/>
  <c r="O60" i="16"/>
  <c r="R60" i="15"/>
  <c r="N61" i="15" s="1"/>
  <c r="O60" i="15"/>
  <c r="D54" i="14"/>
  <c r="E54" i="14" s="1"/>
  <c r="G54" i="14" s="1"/>
  <c r="C55" i="14" s="1"/>
  <c r="F57" i="14"/>
  <c r="R61" i="16" l="1"/>
  <c r="N62" i="16" s="1"/>
  <c r="O61" i="16"/>
  <c r="G60" i="16"/>
  <c r="C61" i="16" s="1"/>
  <c r="D60" i="16"/>
  <c r="R61" i="15"/>
  <c r="N62" i="15" s="1"/>
  <c r="O61" i="15"/>
  <c r="D55" i="14"/>
  <c r="E55" i="14" s="1"/>
  <c r="G55" i="14"/>
  <c r="C56" i="14" s="1"/>
  <c r="F58" i="14"/>
  <c r="G61" i="16" l="1"/>
  <c r="C62" i="16" s="1"/>
  <c r="D61" i="16"/>
  <c r="O62" i="16"/>
  <c r="R62" i="16"/>
  <c r="N63" i="16" s="1"/>
  <c r="R62" i="15"/>
  <c r="N63" i="15" s="1"/>
  <c r="O62" i="15"/>
  <c r="F59" i="14"/>
  <c r="D56" i="14"/>
  <c r="E56" i="14" s="1"/>
  <c r="G56" i="14" s="1"/>
  <c r="C57" i="14" s="1"/>
  <c r="R63" i="16" l="1"/>
  <c r="N64" i="16" s="1"/>
  <c r="O63" i="16"/>
  <c r="D62" i="16"/>
  <c r="G62" i="16"/>
  <c r="C63" i="16" s="1"/>
  <c r="R63" i="15"/>
  <c r="N64" i="15" s="1"/>
  <c r="O63" i="15"/>
  <c r="D57" i="14"/>
  <c r="E57" i="14" s="1"/>
  <c r="G57" i="14" s="1"/>
  <c r="C58" i="14" s="1"/>
  <c r="F60" i="14"/>
  <c r="G63" i="16" l="1"/>
  <c r="C64" i="16" s="1"/>
  <c r="D63" i="16"/>
  <c r="R64" i="16"/>
  <c r="N65" i="16" s="1"/>
  <c r="O64" i="16"/>
  <c r="R64" i="15"/>
  <c r="N65" i="15" s="1"/>
  <c r="O64" i="15"/>
  <c r="D58" i="14"/>
  <c r="E58" i="14" s="1"/>
  <c r="G58" i="14" s="1"/>
  <c r="C59" i="14" s="1"/>
  <c r="F61" i="14"/>
  <c r="R65" i="16" l="1"/>
  <c r="N66" i="16" s="1"/>
  <c r="O65" i="16"/>
  <c r="G64" i="16"/>
  <c r="C65" i="16" s="1"/>
  <c r="D64" i="16"/>
  <c r="R65" i="15"/>
  <c r="N66" i="15" s="1"/>
  <c r="O65" i="15"/>
  <c r="D59" i="14"/>
  <c r="E59" i="14" s="1"/>
  <c r="G59" i="14" s="1"/>
  <c r="C60" i="14" s="1"/>
  <c r="F62" i="14"/>
  <c r="G65" i="16" l="1"/>
  <c r="C66" i="16" s="1"/>
  <c r="D65" i="16"/>
  <c r="R66" i="16"/>
  <c r="N67" i="16" s="1"/>
  <c r="O66" i="16"/>
  <c r="R66" i="15"/>
  <c r="N67" i="15" s="1"/>
  <c r="O66" i="15"/>
  <c r="D60" i="14"/>
  <c r="E60" i="14" s="1"/>
  <c r="G60" i="14" s="1"/>
  <c r="C61" i="14" s="1"/>
  <c r="F63" i="14"/>
  <c r="R67" i="16" l="1"/>
  <c r="N68" i="16" s="1"/>
  <c r="O67" i="16"/>
  <c r="D66" i="16"/>
  <c r="G66" i="16"/>
  <c r="C67" i="16" s="1"/>
  <c r="R67" i="15"/>
  <c r="N68" i="15" s="1"/>
  <c r="O67" i="15"/>
  <c r="D61" i="14"/>
  <c r="E61" i="14" s="1"/>
  <c r="G61" i="14" s="1"/>
  <c r="C62" i="14" s="1"/>
  <c r="F64" i="14"/>
  <c r="G67" i="16" l="1"/>
  <c r="C68" i="16" s="1"/>
  <c r="D67" i="16"/>
  <c r="R68" i="16"/>
  <c r="N69" i="16" s="1"/>
  <c r="O68" i="16"/>
  <c r="R68" i="15"/>
  <c r="N69" i="15" s="1"/>
  <c r="O68" i="15"/>
  <c r="F65" i="14"/>
  <c r="D62" i="14"/>
  <c r="E62" i="14" s="1"/>
  <c r="G62" i="14" s="1"/>
  <c r="C63" i="14" s="1"/>
  <c r="R69" i="16" l="1"/>
  <c r="N70" i="16" s="1"/>
  <c r="O69" i="16"/>
  <c r="G68" i="16"/>
  <c r="C69" i="16" s="1"/>
  <c r="D68" i="16"/>
  <c r="R69" i="15"/>
  <c r="N70" i="15" s="1"/>
  <c r="O69" i="15"/>
  <c r="D63" i="14"/>
  <c r="E63" i="14" s="1"/>
  <c r="G63" i="14" s="1"/>
  <c r="C64" i="14" s="1"/>
  <c r="F66" i="14"/>
  <c r="G69" i="16" l="1"/>
  <c r="C70" i="16" s="1"/>
  <c r="D69" i="16"/>
  <c r="O70" i="16"/>
  <c r="R70" i="16"/>
  <c r="N71" i="16" s="1"/>
  <c r="R70" i="15"/>
  <c r="N71" i="15" s="1"/>
  <c r="O70" i="15"/>
  <c r="F67" i="14"/>
  <c r="D64" i="14"/>
  <c r="E64" i="14" s="1"/>
  <c r="G64" i="14" s="1"/>
  <c r="C65" i="14" s="1"/>
  <c r="R71" i="16" l="1"/>
  <c r="N72" i="16" s="1"/>
  <c r="O71" i="16"/>
  <c r="D70" i="16"/>
  <c r="G70" i="16"/>
  <c r="C71" i="16" s="1"/>
  <c r="R71" i="15"/>
  <c r="N72" i="15" s="1"/>
  <c r="O71" i="15"/>
  <c r="D65" i="14"/>
  <c r="E65" i="14" s="1"/>
  <c r="G65" i="14" s="1"/>
  <c r="C66" i="14" s="1"/>
  <c r="F68" i="14"/>
  <c r="G71" i="16" l="1"/>
  <c r="C72" i="16" s="1"/>
  <c r="D71" i="16"/>
  <c r="R72" i="16"/>
  <c r="N73" i="16" s="1"/>
  <c r="O72" i="16"/>
  <c r="R72" i="15"/>
  <c r="N73" i="15" s="1"/>
  <c r="O72" i="15"/>
  <c r="D66" i="14"/>
  <c r="E66" i="14" s="1"/>
  <c r="G66" i="14" s="1"/>
  <c r="C67" i="14" s="1"/>
  <c r="F69" i="14"/>
  <c r="R73" i="16" l="1"/>
  <c r="N74" i="16" s="1"/>
  <c r="O73" i="16"/>
  <c r="G72" i="16"/>
  <c r="C73" i="16" s="1"/>
  <c r="D72" i="16"/>
  <c r="R73" i="15"/>
  <c r="N74" i="15" s="1"/>
  <c r="O73" i="15"/>
  <c r="D67" i="14"/>
  <c r="E67" i="14" s="1"/>
  <c r="G67" i="14" s="1"/>
  <c r="C68" i="14" s="1"/>
  <c r="F70" i="14"/>
  <c r="G73" i="16" l="1"/>
  <c r="C74" i="16" s="1"/>
  <c r="D73" i="16"/>
  <c r="R74" i="16"/>
  <c r="N75" i="16" s="1"/>
  <c r="O74" i="16"/>
  <c r="R74" i="15"/>
  <c r="N75" i="15" s="1"/>
  <c r="O74" i="15"/>
  <c r="D68" i="14"/>
  <c r="E68" i="14" s="1"/>
  <c r="G68" i="14" s="1"/>
  <c r="C69" i="14" s="1"/>
  <c r="F71" i="14"/>
  <c r="R75" i="16" l="1"/>
  <c r="N76" i="16" s="1"/>
  <c r="O75" i="16"/>
  <c r="D74" i="16"/>
  <c r="G74" i="16"/>
  <c r="C75" i="16" s="1"/>
  <c r="R75" i="15"/>
  <c r="N76" i="15" s="1"/>
  <c r="O75" i="15"/>
  <c r="D69" i="14"/>
  <c r="E69" i="14" s="1"/>
  <c r="G69" i="14" s="1"/>
  <c r="C70" i="14" s="1"/>
  <c r="F72" i="14"/>
  <c r="G75" i="16" l="1"/>
  <c r="C76" i="16" s="1"/>
  <c r="D75" i="16"/>
  <c r="R76" i="16"/>
  <c r="N77" i="16" s="1"/>
  <c r="O76" i="16"/>
  <c r="R76" i="15"/>
  <c r="N77" i="15" s="1"/>
  <c r="O76" i="15"/>
  <c r="D70" i="14"/>
  <c r="E70" i="14" s="1"/>
  <c r="G70" i="14" s="1"/>
  <c r="C71" i="14" s="1"/>
  <c r="F73" i="14"/>
  <c r="R77" i="16" l="1"/>
  <c r="N78" i="16" s="1"/>
  <c r="O77" i="16"/>
  <c r="G76" i="16"/>
  <c r="C77" i="16" s="1"/>
  <c r="D76" i="16"/>
  <c r="R77" i="15"/>
  <c r="N78" i="15" s="1"/>
  <c r="O77" i="15"/>
  <c r="F74" i="14"/>
  <c r="D71" i="14"/>
  <c r="E71" i="14" s="1"/>
  <c r="G71" i="14" s="1"/>
  <c r="C72" i="14" s="1"/>
  <c r="G77" i="16" l="1"/>
  <c r="C78" i="16" s="1"/>
  <c r="D77" i="16"/>
  <c r="O78" i="16"/>
  <c r="R78" i="16"/>
  <c r="N79" i="16" s="1"/>
  <c r="R78" i="15"/>
  <c r="N79" i="15" s="1"/>
  <c r="O78" i="15"/>
  <c r="D72" i="14"/>
  <c r="E72" i="14" s="1"/>
  <c r="G72" i="14" s="1"/>
  <c r="C73" i="14" s="1"/>
  <c r="F75" i="14"/>
  <c r="R79" i="16" l="1"/>
  <c r="N80" i="16" s="1"/>
  <c r="O79" i="16"/>
  <c r="D78" i="16"/>
  <c r="G78" i="16"/>
  <c r="C79" i="16" s="1"/>
  <c r="R79" i="15"/>
  <c r="N80" i="15" s="1"/>
  <c r="O79" i="15"/>
  <c r="D73" i="14"/>
  <c r="E73" i="14" s="1"/>
  <c r="G73" i="14" s="1"/>
  <c r="C74" i="14" s="1"/>
  <c r="F76" i="14"/>
  <c r="G79" i="16" l="1"/>
  <c r="C80" i="16" s="1"/>
  <c r="D79" i="16"/>
  <c r="R80" i="16"/>
  <c r="N81" i="16" s="1"/>
  <c r="O80" i="16"/>
  <c r="R80" i="15"/>
  <c r="N81" i="15" s="1"/>
  <c r="O80" i="15"/>
  <c r="D74" i="14"/>
  <c r="E74" i="14" s="1"/>
  <c r="G74" i="14" s="1"/>
  <c r="C75" i="14" s="1"/>
  <c r="F77" i="14"/>
  <c r="R81" i="16" l="1"/>
  <c r="N82" i="16" s="1"/>
  <c r="O81" i="16"/>
  <c r="G80" i="16"/>
  <c r="C81" i="16" s="1"/>
  <c r="D80" i="16"/>
  <c r="R81" i="15"/>
  <c r="N82" i="15" s="1"/>
  <c r="O81" i="15"/>
  <c r="D75" i="14"/>
  <c r="E75" i="14" s="1"/>
  <c r="G75" i="14" s="1"/>
  <c r="C76" i="14" s="1"/>
  <c r="F78" i="14"/>
  <c r="G81" i="16" l="1"/>
  <c r="C82" i="16" s="1"/>
  <c r="D81" i="16"/>
  <c r="R82" i="16"/>
  <c r="N83" i="16" s="1"/>
  <c r="O82" i="16"/>
  <c r="R82" i="15"/>
  <c r="N83" i="15" s="1"/>
  <c r="O82" i="15"/>
  <c r="D76" i="14"/>
  <c r="E76" i="14" s="1"/>
  <c r="G76" i="14" s="1"/>
  <c r="C77" i="14" s="1"/>
  <c r="F79" i="14"/>
  <c r="R83" i="16" l="1"/>
  <c r="N84" i="16" s="1"/>
  <c r="O83" i="16"/>
  <c r="D82" i="16"/>
  <c r="G82" i="16"/>
  <c r="C83" i="16" s="1"/>
  <c r="R83" i="15"/>
  <c r="N84" i="15" s="1"/>
  <c r="O83" i="15"/>
  <c r="D77" i="14"/>
  <c r="E77" i="14" s="1"/>
  <c r="G77" i="14" s="1"/>
  <c r="C78" i="14" s="1"/>
  <c r="F80" i="14"/>
  <c r="G83" i="16" l="1"/>
  <c r="C84" i="16" s="1"/>
  <c r="D83" i="16"/>
  <c r="R84" i="16"/>
  <c r="N85" i="16" s="1"/>
  <c r="O84" i="16"/>
  <c r="R84" i="15"/>
  <c r="N85" i="15" s="1"/>
  <c r="O84" i="15"/>
  <c r="D78" i="14"/>
  <c r="E78" i="14" s="1"/>
  <c r="G78" i="14" s="1"/>
  <c r="C79" i="14" s="1"/>
  <c r="F81" i="14"/>
  <c r="R85" i="16" l="1"/>
  <c r="N86" i="16" s="1"/>
  <c r="O85" i="16"/>
  <c r="G84" i="16"/>
  <c r="C85" i="16" s="1"/>
  <c r="D84" i="16"/>
  <c r="R85" i="15"/>
  <c r="N86" i="15" s="1"/>
  <c r="O85" i="15"/>
  <c r="F82" i="14"/>
  <c r="D79" i="14"/>
  <c r="E79" i="14" s="1"/>
  <c r="G79" i="14" s="1"/>
  <c r="C80" i="14" s="1"/>
  <c r="G85" i="16" l="1"/>
  <c r="C86" i="16" s="1"/>
  <c r="D85" i="16"/>
  <c r="O86" i="16"/>
  <c r="R86" i="16"/>
  <c r="N87" i="16" s="1"/>
  <c r="R86" i="15"/>
  <c r="N87" i="15" s="1"/>
  <c r="O86" i="15"/>
  <c r="D80" i="14"/>
  <c r="E80" i="14" s="1"/>
  <c r="G80" i="14" s="1"/>
  <c r="C81" i="14" s="1"/>
  <c r="F83" i="14"/>
  <c r="R87" i="16" l="1"/>
  <c r="N88" i="16" s="1"/>
  <c r="O87" i="16"/>
  <c r="D86" i="16"/>
  <c r="G86" i="16"/>
  <c r="C87" i="16" s="1"/>
  <c r="R87" i="15"/>
  <c r="N88" i="15" s="1"/>
  <c r="O87" i="15"/>
  <c r="D81" i="14"/>
  <c r="E81" i="14" s="1"/>
  <c r="G81" i="14" s="1"/>
  <c r="C82" i="14" s="1"/>
  <c r="F84" i="14"/>
  <c r="G87" i="16" l="1"/>
  <c r="C88" i="16" s="1"/>
  <c r="D87" i="16"/>
  <c r="R88" i="16"/>
  <c r="N89" i="16" s="1"/>
  <c r="O88" i="16"/>
  <c r="R88" i="15"/>
  <c r="N89" i="15" s="1"/>
  <c r="O88" i="15"/>
  <c r="D82" i="14"/>
  <c r="E82" i="14" s="1"/>
  <c r="G82" i="14" s="1"/>
  <c r="C83" i="14" s="1"/>
  <c r="F85" i="14"/>
  <c r="R89" i="16" l="1"/>
  <c r="N90" i="16" s="1"/>
  <c r="O89" i="16"/>
  <c r="G88" i="16"/>
  <c r="C89" i="16" s="1"/>
  <c r="D88" i="16"/>
  <c r="R89" i="15"/>
  <c r="N90" i="15" s="1"/>
  <c r="O89" i="15"/>
  <c r="D83" i="14"/>
  <c r="E83" i="14" s="1"/>
  <c r="G83" i="14" s="1"/>
  <c r="C84" i="14" s="1"/>
  <c r="F86" i="14"/>
  <c r="G89" i="16" l="1"/>
  <c r="C90" i="16" s="1"/>
  <c r="D89" i="16"/>
  <c r="R90" i="16"/>
  <c r="N91" i="16" s="1"/>
  <c r="O90" i="16"/>
  <c r="R90" i="15"/>
  <c r="N91" i="15" s="1"/>
  <c r="O90" i="15"/>
  <c r="D84" i="14"/>
  <c r="E84" i="14" s="1"/>
  <c r="G84" i="14" s="1"/>
  <c r="C85" i="14" s="1"/>
  <c r="F87" i="14"/>
  <c r="R91" i="16" l="1"/>
  <c r="N92" i="16" s="1"/>
  <c r="O91" i="16"/>
  <c r="D90" i="16"/>
  <c r="G90" i="16"/>
  <c r="C91" i="16" s="1"/>
  <c r="R91" i="15"/>
  <c r="N92" i="15" s="1"/>
  <c r="O91" i="15"/>
  <c r="D85" i="14"/>
  <c r="E85" i="14" s="1"/>
  <c r="G85" i="14" s="1"/>
  <c r="C86" i="14" s="1"/>
  <c r="F88" i="14"/>
  <c r="G91" i="16" l="1"/>
  <c r="C92" i="16" s="1"/>
  <c r="D91" i="16"/>
  <c r="R92" i="16"/>
  <c r="N93" i="16" s="1"/>
  <c r="O92" i="16"/>
  <c r="R92" i="15"/>
  <c r="N93" i="15" s="1"/>
  <c r="O92" i="15"/>
  <c r="D86" i="14"/>
  <c r="E86" i="14" s="1"/>
  <c r="G86" i="14" s="1"/>
  <c r="C87" i="14" s="1"/>
  <c r="F89" i="14"/>
  <c r="R93" i="16" l="1"/>
  <c r="N94" i="16" s="1"/>
  <c r="O93" i="16"/>
  <c r="G92" i="16"/>
  <c r="C93" i="16" s="1"/>
  <c r="D92" i="16"/>
  <c r="R93" i="15"/>
  <c r="N94" i="15" s="1"/>
  <c r="O93" i="15"/>
  <c r="F90" i="14"/>
  <c r="D87" i="14"/>
  <c r="E87" i="14" s="1"/>
  <c r="G87" i="14" s="1"/>
  <c r="C88" i="14" s="1"/>
  <c r="G93" i="16" l="1"/>
  <c r="C94" i="16" s="1"/>
  <c r="D93" i="16"/>
  <c r="R94" i="16"/>
  <c r="N95" i="16" s="1"/>
  <c r="O94" i="16"/>
  <c r="R94" i="15"/>
  <c r="N95" i="15" s="1"/>
  <c r="O94" i="15"/>
  <c r="D88" i="14"/>
  <c r="E88" i="14" s="1"/>
  <c r="G88" i="14" s="1"/>
  <c r="C89" i="14" s="1"/>
  <c r="F91" i="14"/>
  <c r="O95" i="16" l="1"/>
  <c r="R95" i="16"/>
  <c r="N96" i="16" s="1"/>
  <c r="D94" i="16"/>
  <c r="G94" i="16"/>
  <c r="C95" i="16" s="1"/>
  <c r="R95" i="15"/>
  <c r="N96" i="15" s="1"/>
  <c r="O95" i="15"/>
  <c r="D89" i="14"/>
  <c r="E89" i="14" s="1"/>
  <c r="G89" i="14" s="1"/>
  <c r="C90" i="14" s="1"/>
  <c r="F92" i="14"/>
  <c r="G95" i="16" l="1"/>
  <c r="C96" i="16" s="1"/>
  <c r="D95" i="16"/>
  <c r="R96" i="16"/>
  <c r="N97" i="16" s="1"/>
  <c r="O96" i="16"/>
  <c r="R96" i="15"/>
  <c r="N97" i="15" s="1"/>
  <c r="O96" i="15"/>
  <c r="D90" i="14"/>
  <c r="E90" i="14" s="1"/>
  <c r="G90" i="14" s="1"/>
  <c r="C91" i="14" s="1"/>
  <c r="F93" i="14"/>
  <c r="R97" i="16" l="1"/>
  <c r="N98" i="16" s="1"/>
  <c r="O97" i="16"/>
  <c r="G96" i="16"/>
  <c r="C97" i="16" s="1"/>
  <c r="D96" i="16"/>
  <c r="R97" i="15"/>
  <c r="N98" i="15" s="1"/>
  <c r="O97" i="15"/>
  <c r="D91" i="14"/>
  <c r="E91" i="14" s="1"/>
  <c r="G91" i="14" s="1"/>
  <c r="C92" i="14" s="1"/>
  <c r="F94" i="14"/>
  <c r="G97" i="16" l="1"/>
  <c r="C98" i="16" s="1"/>
  <c r="D97" i="16"/>
  <c r="R98" i="16"/>
  <c r="N99" i="16" s="1"/>
  <c r="O98" i="16"/>
  <c r="R98" i="15"/>
  <c r="N99" i="15" s="1"/>
  <c r="O98" i="15"/>
  <c r="D92" i="14"/>
  <c r="E92" i="14" s="1"/>
  <c r="G92" i="14" s="1"/>
  <c r="C93" i="14" s="1"/>
  <c r="F95" i="14"/>
  <c r="R99" i="16" l="1"/>
  <c r="N100" i="16" s="1"/>
  <c r="O99" i="16"/>
  <c r="D98" i="16"/>
  <c r="G98" i="16"/>
  <c r="C99" i="16" s="1"/>
  <c r="R99" i="15"/>
  <c r="N100" i="15" s="1"/>
  <c r="O99" i="15"/>
  <c r="D93" i="14"/>
  <c r="E93" i="14" s="1"/>
  <c r="G93" i="14" s="1"/>
  <c r="C94" i="14" s="1"/>
  <c r="F96" i="14"/>
  <c r="G99" i="16" l="1"/>
  <c r="C100" i="16" s="1"/>
  <c r="D99" i="16"/>
  <c r="R100" i="16"/>
  <c r="N101" i="16" s="1"/>
  <c r="O100" i="16"/>
  <c r="R100" i="15"/>
  <c r="N101" i="15" s="1"/>
  <c r="O100" i="15"/>
  <c r="D94" i="14"/>
  <c r="E94" i="14" s="1"/>
  <c r="G94" i="14" s="1"/>
  <c r="C95" i="14" s="1"/>
  <c r="F97" i="14"/>
  <c r="R101" i="16" l="1"/>
  <c r="N102" i="16" s="1"/>
  <c r="O101" i="16"/>
  <c r="G100" i="16"/>
  <c r="C101" i="16" s="1"/>
  <c r="D100" i="16"/>
  <c r="R101" i="15"/>
  <c r="N102" i="15" s="1"/>
  <c r="O101" i="15"/>
  <c r="D95" i="14"/>
  <c r="E95" i="14" s="1"/>
  <c r="G95" i="14" s="1"/>
  <c r="C96" i="14" s="1"/>
  <c r="F98" i="14"/>
  <c r="G101" i="16" l="1"/>
  <c r="C102" i="16" s="1"/>
  <c r="D101" i="16"/>
  <c r="R102" i="16"/>
  <c r="N103" i="16" s="1"/>
  <c r="O102" i="16"/>
  <c r="R102" i="15"/>
  <c r="N103" i="15" s="1"/>
  <c r="O102" i="15"/>
  <c r="F99" i="14"/>
  <c r="D96" i="14"/>
  <c r="E96" i="14" s="1"/>
  <c r="G96" i="14" s="1"/>
  <c r="C97" i="14" s="1"/>
  <c r="R103" i="16" l="1"/>
  <c r="N104" i="16" s="1"/>
  <c r="O103" i="16"/>
  <c r="D102" i="16"/>
  <c r="G102" i="16"/>
  <c r="C103" i="16" s="1"/>
  <c r="R103" i="15"/>
  <c r="N104" i="15" s="1"/>
  <c r="O103" i="15"/>
  <c r="D97" i="14"/>
  <c r="E97" i="14" s="1"/>
  <c r="G97" i="14" s="1"/>
  <c r="C98" i="14" s="1"/>
  <c r="F100" i="14"/>
  <c r="G103" i="16" l="1"/>
  <c r="C104" i="16" s="1"/>
  <c r="D103" i="16"/>
  <c r="R104" i="16"/>
  <c r="N105" i="16" s="1"/>
  <c r="O104" i="16"/>
  <c r="R104" i="15"/>
  <c r="N105" i="15" s="1"/>
  <c r="O104" i="15"/>
  <c r="D98" i="14"/>
  <c r="E98" i="14" s="1"/>
  <c r="G98" i="14" s="1"/>
  <c r="C99" i="14" s="1"/>
  <c r="F101" i="14"/>
  <c r="R105" i="16" l="1"/>
  <c r="N106" i="16" s="1"/>
  <c r="O105" i="16"/>
  <c r="G104" i="16"/>
  <c r="C105" i="16" s="1"/>
  <c r="D104" i="16"/>
  <c r="R105" i="15"/>
  <c r="N106" i="15" s="1"/>
  <c r="O105" i="15"/>
  <c r="D99" i="14"/>
  <c r="E99" i="14" s="1"/>
  <c r="G99" i="14" s="1"/>
  <c r="C100" i="14" s="1"/>
  <c r="F102" i="14"/>
  <c r="G105" i="16" l="1"/>
  <c r="C106" i="16" s="1"/>
  <c r="D105" i="16"/>
  <c r="O106" i="16"/>
  <c r="R106" i="16"/>
  <c r="N107" i="16" s="1"/>
  <c r="R106" i="15"/>
  <c r="N107" i="15" s="1"/>
  <c r="O106" i="15"/>
  <c r="D100" i="14"/>
  <c r="E100" i="14" s="1"/>
  <c r="G100" i="14" s="1"/>
  <c r="C101" i="14" s="1"/>
  <c r="F103" i="14"/>
  <c r="R107" i="16" l="1"/>
  <c r="N108" i="16" s="1"/>
  <c r="O107" i="16"/>
  <c r="D106" i="16"/>
  <c r="G106" i="16"/>
  <c r="C107" i="16" s="1"/>
  <c r="R107" i="15"/>
  <c r="N108" i="15" s="1"/>
  <c r="O107" i="15"/>
  <c r="D101" i="14"/>
  <c r="E101" i="14" s="1"/>
  <c r="G101" i="14" s="1"/>
  <c r="C102" i="14" s="1"/>
  <c r="F104" i="14"/>
  <c r="G107" i="16" l="1"/>
  <c r="C108" i="16" s="1"/>
  <c r="D107" i="16"/>
  <c r="R108" i="16"/>
  <c r="N109" i="16" s="1"/>
  <c r="O108" i="16"/>
  <c r="R108" i="15"/>
  <c r="N109" i="15" s="1"/>
  <c r="O108" i="15"/>
  <c r="D102" i="14"/>
  <c r="E102" i="14" s="1"/>
  <c r="G102" i="14" s="1"/>
  <c r="C103" i="14" s="1"/>
  <c r="F105" i="14"/>
  <c r="R109" i="16" l="1"/>
  <c r="N110" i="16" s="1"/>
  <c r="O109" i="16"/>
  <c r="G108" i="16"/>
  <c r="C109" i="16" s="1"/>
  <c r="D108" i="16"/>
  <c r="R109" i="15"/>
  <c r="N110" i="15" s="1"/>
  <c r="O109" i="15"/>
  <c r="D103" i="14"/>
  <c r="E103" i="14" s="1"/>
  <c r="G103" i="14" s="1"/>
  <c r="C104" i="14" s="1"/>
  <c r="F106" i="14"/>
  <c r="G109" i="16" l="1"/>
  <c r="C110" i="16" s="1"/>
  <c r="D109" i="16"/>
  <c r="R110" i="16"/>
  <c r="N111" i="16" s="1"/>
  <c r="O110" i="16"/>
  <c r="R110" i="15"/>
  <c r="N111" i="15" s="1"/>
  <c r="O110" i="15"/>
  <c r="D104" i="14"/>
  <c r="E104" i="14" s="1"/>
  <c r="G104" i="14" s="1"/>
  <c r="C105" i="14" s="1"/>
  <c r="F107" i="14"/>
  <c r="R111" i="16" l="1"/>
  <c r="N112" i="16" s="1"/>
  <c r="O111" i="16"/>
  <c r="D110" i="16"/>
  <c r="G110" i="16"/>
  <c r="C111" i="16" s="1"/>
  <c r="R111" i="15"/>
  <c r="N112" i="15" s="1"/>
  <c r="O111" i="15"/>
  <c r="D105" i="14"/>
  <c r="E105" i="14" s="1"/>
  <c r="G105" i="14" s="1"/>
  <c r="C106" i="14" s="1"/>
  <c r="F108" i="14"/>
  <c r="G111" i="16" l="1"/>
  <c r="C112" i="16" s="1"/>
  <c r="D111" i="16"/>
  <c r="R112" i="16"/>
  <c r="O112" i="16"/>
  <c r="R112" i="15"/>
  <c r="O112" i="15"/>
  <c r="D106" i="14"/>
  <c r="E106" i="14" s="1"/>
  <c r="G106" i="14" s="1"/>
  <c r="C107" i="14" s="1"/>
  <c r="F109" i="14"/>
  <c r="G112" i="16" l="1"/>
  <c r="D112" i="16"/>
  <c r="D107" i="14"/>
  <c r="E107" i="14" s="1"/>
  <c r="G107" i="14" s="1"/>
  <c r="C108" i="14" s="1"/>
  <c r="F110" i="14"/>
  <c r="D108" i="14" l="1"/>
  <c r="E108" i="14" s="1"/>
  <c r="G108" i="14" s="1"/>
  <c r="C109" i="14" s="1"/>
  <c r="F111" i="14"/>
  <c r="D109" i="14" l="1"/>
  <c r="E109" i="14" s="1"/>
  <c r="G109" i="14" s="1"/>
  <c r="C110" i="14" s="1"/>
  <c r="F112" i="14"/>
  <c r="D110" i="14" l="1"/>
  <c r="E110" i="14" s="1"/>
  <c r="G110" i="14" s="1"/>
  <c r="C111" i="14" s="1"/>
  <c r="F113" i="14"/>
  <c r="D111" i="14" l="1"/>
  <c r="E111" i="14" s="1"/>
  <c r="G111" i="14" s="1"/>
  <c r="C112" i="14" s="1"/>
  <c r="F114" i="14"/>
  <c r="F115" i="14" l="1"/>
  <c r="D112" i="14"/>
  <c r="E112" i="14" s="1"/>
  <c r="G112" i="14" s="1"/>
  <c r="C113" i="14" s="1"/>
  <c r="D113" i="14" l="1"/>
  <c r="E113" i="14" s="1"/>
  <c r="G113" i="14" s="1"/>
  <c r="C114" i="14" s="1"/>
  <c r="D114" i="14" l="1"/>
  <c r="E114" i="14" s="1"/>
  <c r="G114" i="14" s="1"/>
  <c r="C115" i="14" s="1"/>
  <c r="D115" i="14" l="1"/>
  <c r="E115" i="14" s="1"/>
  <c r="G115" i="14" s="1"/>
  <c r="C14" i="15" l="1"/>
  <c r="D14" i="15" l="1"/>
  <c r="E70" i="15" l="1"/>
  <c r="E85" i="15"/>
  <c r="E40" i="15"/>
  <c r="E106" i="15"/>
  <c r="E37" i="15"/>
  <c r="E112" i="15"/>
  <c r="E16" i="15"/>
  <c r="E77" i="15"/>
  <c r="E80" i="15"/>
  <c r="E44" i="15"/>
  <c r="E49" i="15"/>
  <c r="E101" i="15"/>
  <c r="E43" i="15"/>
  <c r="F14" i="15"/>
  <c r="F15" i="15" s="1"/>
  <c r="F16" i="15" s="1"/>
  <c r="F17" i="15" s="1"/>
  <c r="F18" i="15" s="1"/>
  <c r="F19" i="15" s="1"/>
  <c r="F20" i="15" s="1"/>
  <c r="F21" i="15" s="1"/>
  <c r="F22" i="15" s="1"/>
  <c r="F23" i="15" s="1"/>
  <c r="F24" i="15" s="1"/>
  <c r="F25" i="15" s="1"/>
  <c r="F26" i="15" s="1"/>
  <c r="F27" i="15" s="1"/>
  <c r="F28" i="15" s="1"/>
  <c r="F29" i="15" s="1"/>
  <c r="F30" i="15" s="1"/>
  <c r="F31" i="15" s="1"/>
  <c r="F32" i="15" s="1"/>
  <c r="F33" i="15" s="1"/>
  <c r="F34" i="15" s="1"/>
  <c r="F35" i="15" s="1"/>
  <c r="F36" i="15" s="1"/>
  <c r="F37" i="15" s="1"/>
  <c r="F38" i="15" s="1"/>
  <c r="F39" i="15" s="1"/>
  <c r="F40" i="15" s="1"/>
  <c r="F41" i="15" s="1"/>
  <c r="F42" i="15" s="1"/>
  <c r="F43" i="15" s="1"/>
  <c r="F44" i="15" s="1"/>
  <c r="F45" i="15" s="1"/>
  <c r="F46" i="15" s="1"/>
  <c r="F47" i="15" s="1"/>
  <c r="F48" i="15" s="1"/>
  <c r="F49" i="15" s="1"/>
  <c r="F50" i="15" s="1"/>
  <c r="F51" i="15" s="1"/>
  <c r="F52" i="15" s="1"/>
  <c r="F53" i="15" s="1"/>
  <c r="F54" i="15" s="1"/>
  <c r="F55" i="15" s="1"/>
  <c r="F56" i="15" s="1"/>
  <c r="F57" i="15" s="1"/>
  <c r="F58" i="15" s="1"/>
  <c r="F59" i="15" s="1"/>
  <c r="F60" i="15" s="1"/>
  <c r="F61" i="15" s="1"/>
  <c r="F62" i="15" s="1"/>
  <c r="F63" i="15" s="1"/>
  <c r="F64" i="15" s="1"/>
  <c r="F65" i="15" s="1"/>
  <c r="F66" i="15" s="1"/>
  <c r="F67" i="15" s="1"/>
  <c r="F68" i="15" s="1"/>
  <c r="F69" i="15" s="1"/>
  <c r="F70" i="15" s="1"/>
  <c r="F71" i="15" s="1"/>
  <c r="F72" i="15" s="1"/>
  <c r="F73" i="15" s="1"/>
  <c r="F74" i="15" s="1"/>
  <c r="F75" i="15" s="1"/>
  <c r="F76" i="15" s="1"/>
  <c r="F77" i="15" s="1"/>
  <c r="F78" i="15" s="1"/>
  <c r="F79" i="15" s="1"/>
  <c r="F80" i="15" s="1"/>
  <c r="F81" i="15" s="1"/>
  <c r="F82" i="15" s="1"/>
  <c r="F83" i="15" s="1"/>
  <c r="F84" i="15" s="1"/>
  <c r="F85" i="15" s="1"/>
  <c r="F86" i="15" s="1"/>
  <c r="F87" i="15" s="1"/>
  <c r="F88" i="15" s="1"/>
  <c r="F89" i="15" s="1"/>
  <c r="F90" i="15" s="1"/>
  <c r="F91" i="15" s="1"/>
  <c r="F92" i="15" s="1"/>
  <c r="F93" i="15" s="1"/>
  <c r="F94" i="15" s="1"/>
  <c r="F95" i="15" s="1"/>
  <c r="F96" i="15" s="1"/>
  <c r="F97" i="15" s="1"/>
  <c r="F98" i="15" s="1"/>
  <c r="F99" i="15" s="1"/>
  <c r="F100" i="15" s="1"/>
  <c r="F101" i="15" s="1"/>
  <c r="F102" i="15" s="1"/>
  <c r="F103" i="15" s="1"/>
  <c r="F104" i="15" s="1"/>
  <c r="F105" i="15" s="1"/>
  <c r="F106" i="15" s="1"/>
  <c r="F107" i="15" s="1"/>
  <c r="F108" i="15" s="1"/>
  <c r="F109" i="15" s="1"/>
  <c r="F110" i="15" s="1"/>
  <c r="F111" i="15" s="1"/>
  <c r="F112" i="15" s="1"/>
  <c r="E72" i="15"/>
  <c r="E75" i="15"/>
  <c r="E29" i="15"/>
  <c r="E103" i="15"/>
  <c r="E32" i="15"/>
  <c r="E107" i="15"/>
  <c r="E110" i="15"/>
  <c r="E67" i="15"/>
  <c r="E18" i="15"/>
  <c r="E93" i="15"/>
  <c r="E54" i="15"/>
  <c r="E96" i="15"/>
  <c r="E50" i="15"/>
  <c r="E61" i="15"/>
  <c r="E74" i="15"/>
  <c r="E82" i="15"/>
  <c r="E24" i="15"/>
  <c r="E33" i="15"/>
  <c r="E27" i="15"/>
  <c r="E57" i="15"/>
  <c r="E56" i="15"/>
  <c r="E47" i="15"/>
  <c r="E108" i="15"/>
  <c r="E88" i="15"/>
  <c r="E97" i="15"/>
  <c r="E91" i="15"/>
  <c r="E51" i="15"/>
  <c r="E17" i="15"/>
  <c r="E111" i="15"/>
  <c r="E19" i="15"/>
  <c r="E28" i="15"/>
  <c r="E34" i="15"/>
  <c r="E58" i="15"/>
  <c r="E81" i="15"/>
  <c r="E25" i="15"/>
  <c r="E83" i="15"/>
  <c r="E92" i="15"/>
  <c r="E98" i="15"/>
  <c r="E69" i="15"/>
  <c r="E76" i="15"/>
  <c r="E89" i="15"/>
  <c r="E26" i="15"/>
  <c r="E23" i="15"/>
  <c r="E41" i="15"/>
  <c r="E63" i="15"/>
  <c r="E48" i="15"/>
  <c r="E65" i="15"/>
  <c r="E71" i="15"/>
  <c r="E20" i="15"/>
  <c r="E90" i="15"/>
  <c r="E87" i="15"/>
  <c r="E100" i="15"/>
  <c r="E60" i="15"/>
  <c r="E14" i="15"/>
  <c r="G14" i="15" s="1"/>
  <c r="C15" i="15" s="1"/>
  <c r="E84" i="15"/>
  <c r="E105" i="15"/>
  <c r="E30" i="15"/>
  <c r="E102" i="15"/>
  <c r="E55" i="15"/>
  <c r="E78" i="15"/>
  <c r="E15" i="15"/>
  <c r="E31" i="15"/>
  <c r="E94" i="15"/>
  <c r="E109" i="15"/>
  <c r="E62" i="15"/>
  <c r="E104" i="15"/>
  <c r="E79" i="15"/>
  <c r="E95" i="15"/>
  <c r="E38" i="15"/>
  <c r="E35" i="15"/>
  <c r="E68" i="15"/>
  <c r="E86" i="15"/>
  <c r="E64" i="15"/>
  <c r="E21" i="15"/>
  <c r="E42" i="15"/>
  <c r="E73" i="15"/>
  <c r="E46" i="15"/>
  <c r="E22" i="15"/>
  <c r="E45" i="15"/>
  <c r="E52" i="15"/>
  <c r="E39" i="15"/>
  <c r="E59" i="15"/>
  <c r="E99" i="15"/>
  <c r="E53" i="15"/>
  <c r="E36" i="15"/>
  <c r="E66" i="15"/>
  <c r="G15" i="15" l="1"/>
  <c r="C16" i="15" s="1"/>
  <c r="D15" i="15"/>
  <c r="G16" i="15" l="1"/>
  <c r="C17" i="15" s="1"/>
  <c r="D16" i="15"/>
  <c r="G17" i="15" l="1"/>
  <c r="C18" i="15" s="1"/>
  <c r="D17" i="15"/>
  <c r="D18" i="15" l="1"/>
  <c r="G18" i="15"/>
  <c r="C19" i="15" s="1"/>
  <c r="G19" i="15" l="1"/>
  <c r="C20" i="15" s="1"/>
  <c r="D19" i="15"/>
  <c r="G20" i="15" l="1"/>
  <c r="C21" i="15" s="1"/>
  <c r="D20" i="15"/>
  <c r="G21" i="15" l="1"/>
  <c r="C22" i="15" s="1"/>
  <c r="D21" i="15"/>
  <c r="D22" i="15" l="1"/>
  <c r="G22" i="15"/>
  <c r="C23" i="15" s="1"/>
  <c r="G23" i="15" l="1"/>
  <c r="C24" i="15" s="1"/>
  <c r="D23" i="15"/>
  <c r="G24" i="15" l="1"/>
  <c r="C25" i="15" s="1"/>
  <c r="D24" i="15"/>
  <c r="G25" i="15" l="1"/>
  <c r="C26" i="15" s="1"/>
  <c r="D25" i="15"/>
  <c r="D26" i="15" l="1"/>
  <c r="G26" i="15"/>
  <c r="C27" i="15" s="1"/>
  <c r="G27" i="15" l="1"/>
  <c r="C28" i="15" s="1"/>
  <c r="D27" i="15"/>
  <c r="G28" i="15" l="1"/>
  <c r="C29" i="15" s="1"/>
  <c r="D28" i="15"/>
  <c r="G29" i="15" l="1"/>
  <c r="C30" i="15" s="1"/>
  <c r="D29" i="15"/>
  <c r="D30" i="15" l="1"/>
  <c r="G30" i="15"/>
  <c r="C31" i="15" s="1"/>
  <c r="G31" i="15" l="1"/>
  <c r="C32" i="15" s="1"/>
  <c r="D31" i="15"/>
  <c r="G32" i="15" l="1"/>
  <c r="C33" i="15" s="1"/>
  <c r="D32" i="15"/>
  <c r="G33" i="15" l="1"/>
  <c r="C34" i="15" s="1"/>
  <c r="D33" i="15"/>
  <c r="D34" i="15" l="1"/>
  <c r="G34" i="15"/>
  <c r="C35" i="15" s="1"/>
  <c r="G35" i="15" l="1"/>
  <c r="C36" i="15" s="1"/>
  <c r="D35" i="15"/>
  <c r="G36" i="15" l="1"/>
  <c r="C37" i="15" s="1"/>
  <c r="D36" i="15"/>
  <c r="G37" i="15" l="1"/>
  <c r="C38" i="15" s="1"/>
  <c r="D37" i="15"/>
  <c r="D38" i="15" l="1"/>
  <c r="G38" i="15"/>
  <c r="C39" i="15" s="1"/>
  <c r="G39" i="15" l="1"/>
  <c r="C40" i="15" s="1"/>
  <c r="D39" i="15"/>
  <c r="G40" i="15" l="1"/>
  <c r="C41" i="15" s="1"/>
  <c r="D40" i="15"/>
  <c r="G41" i="15" l="1"/>
  <c r="C42" i="15" s="1"/>
  <c r="D41" i="15"/>
  <c r="D42" i="15" l="1"/>
  <c r="G42" i="15"/>
  <c r="C43" i="15" s="1"/>
  <c r="G43" i="15" l="1"/>
  <c r="C44" i="15" s="1"/>
  <c r="D43" i="15"/>
  <c r="G44" i="15" l="1"/>
  <c r="C45" i="15" s="1"/>
  <c r="D44" i="15"/>
  <c r="G45" i="15" l="1"/>
  <c r="C46" i="15" s="1"/>
  <c r="D45" i="15"/>
  <c r="D46" i="15" l="1"/>
  <c r="G46" i="15"/>
  <c r="C47" i="15" s="1"/>
  <c r="G47" i="15" l="1"/>
  <c r="C48" i="15" s="1"/>
  <c r="D47" i="15"/>
  <c r="G48" i="15" l="1"/>
  <c r="C49" i="15" s="1"/>
  <c r="D48" i="15"/>
  <c r="G49" i="15" l="1"/>
  <c r="C50" i="15" s="1"/>
  <c r="D49" i="15"/>
  <c r="D50" i="15" l="1"/>
  <c r="G50" i="15"/>
  <c r="C51" i="15" s="1"/>
  <c r="G51" i="15" l="1"/>
  <c r="C52" i="15" s="1"/>
  <c r="D51" i="15"/>
  <c r="G52" i="15" l="1"/>
  <c r="C53" i="15" s="1"/>
  <c r="D52" i="15"/>
  <c r="G53" i="15" l="1"/>
  <c r="C54" i="15" s="1"/>
  <c r="D53" i="15"/>
  <c r="D54" i="15" l="1"/>
  <c r="G54" i="15"/>
  <c r="C55" i="15" s="1"/>
  <c r="G55" i="15" l="1"/>
  <c r="C56" i="15" s="1"/>
  <c r="D55" i="15"/>
  <c r="G56" i="15" l="1"/>
  <c r="C57" i="15" s="1"/>
  <c r="D56" i="15"/>
  <c r="G57" i="15" l="1"/>
  <c r="C58" i="15" s="1"/>
  <c r="D57" i="15"/>
  <c r="D58" i="15" l="1"/>
  <c r="G58" i="15"/>
  <c r="C59" i="15" s="1"/>
  <c r="G59" i="15" l="1"/>
  <c r="C60" i="15" s="1"/>
  <c r="D59" i="15"/>
  <c r="G60" i="15" l="1"/>
  <c r="C61" i="15" s="1"/>
  <c r="D60" i="15"/>
  <c r="G61" i="15" l="1"/>
  <c r="C62" i="15" s="1"/>
  <c r="D61" i="15"/>
  <c r="D62" i="15" l="1"/>
  <c r="G62" i="15"/>
  <c r="C63" i="15" s="1"/>
  <c r="G63" i="15" l="1"/>
  <c r="C64" i="15" s="1"/>
  <c r="D63" i="15"/>
  <c r="G64" i="15" l="1"/>
  <c r="C65" i="15" s="1"/>
  <c r="D64" i="15"/>
  <c r="G65" i="15" l="1"/>
  <c r="C66" i="15" s="1"/>
  <c r="D65" i="15"/>
  <c r="D66" i="15" l="1"/>
  <c r="G66" i="15"/>
  <c r="C67" i="15" s="1"/>
  <c r="G67" i="15" l="1"/>
  <c r="C68" i="15" s="1"/>
  <c r="D67" i="15"/>
  <c r="G68" i="15" l="1"/>
  <c r="C69" i="15" s="1"/>
  <c r="D68" i="15"/>
  <c r="G69" i="15" l="1"/>
  <c r="C70" i="15" s="1"/>
  <c r="D69" i="15"/>
  <c r="D70" i="15" l="1"/>
  <c r="G70" i="15"/>
  <c r="C71" i="15" s="1"/>
  <c r="G71" i="15" l="1"/>
  <c r="C72" i="15" s="1"/>
  <c r="D71" i="15"/>
  <c r="G72" i="15" l="1"/>
  <c r="C73" i="15" s="1"/>
  <c r="D72" i="15"/>
  <c r="G73" i="15" l="1"/>
  <c r="C74" i="15" s="1"/>
  <c r="D73" i="15"/>
  <c r="D74" i="15" l="1"/>
  <c r="G74" i="15"/>
  <c r="C75" i="15" s="1"/>
  <c r="G75" i="15" l="1"/>
  <c r="C76" i="15" s="1"/>
  <c r="D75" i="15"/>
  <c r="G76" i="15" l="1"/>
  <c r="C77" i="15" s="1"/>
  <c r="D76" i="15"/>
  <c r="G77" i="15" l="1"/>
  <c r="C78" i="15" s="1"/>
  <c r="D77" i="15"/>
  <c r="D78" i="15" l="1"/>
  <c r="G78" i="15"/>
  <c r="C79" i="15" s="1"/>
  <c r="G79" i="15" l="1"/>
  <c r="C80" i="15" s="1"/>
  <c r="D79" i="15"/>
  <c r="G80" i="15" l="1"/>
  <c r="C81" i="15" s="1"/>
  <c r="D80" i="15"/>
  <c r="G81" i="15" l="1"/>
  <c r="C82" i="15" s="1"/>
  <c r="D81" i="15"/>
  <c r="D82" i="15" l="1"/>
  <c r="G82" i="15"/>
  <c r="C83" i="15" s="1"/>
  <c r="G83" i="15" l="1"/>
  <c r="C84" i="15" s="1"/>
  <c r="D83" i="15"/>
  <c r="G84" i="15" l="1"/>
  <c r="C85" i="15" s="1"/>
  <c r="D84" i="15"/>
  <c r="G85" i="15" l="1"/>
  <c r="C86" i="15" s="1"/>
  <c r="D85" i="15"/>
  <c r="D86" i="15" l="1"/>
  <c r="G86" i="15"/>
  <c r="C87" i="15" s="1"/>
  <c r="G87" i="15" l="1"/>
  <c r="C88" i="15" s="1"/>
  <c r="D87" i="15"/>
  <c r="G88" i="15" l="1"/>
  <c r="C89" i="15" s="1"/>
  <c r="D88" i="15"/>
  <c r="G89" i="15" l="1"/>
  <c r="C90" i="15" s="1"/>
  <c r="D89" i="15"/>
  <c r="D90" i="15" l="1"/>
  <c r="G90" i="15"/>
  <c r="C91" i="15" s="1"/>
  <c r="G91" i="15" l="1"/>
  <c r="C92" i="15" s="1"/>
  <c r="D91" i="15"/>
  <c r="G92" i="15" l="1"/>
  <c r="C93" i="15" s="1"/>
  <c r="D92" i="15"/>
  <c r="G93" i="15" l="1"/>
  <c r="C94" i="15" s="1"/>
  <c r="D93" i="15"/>
  <c r="D94" i="15" l="1"/>
  <c r="G94" i="15"/>
  <c r="C95" i="15" s="1"/>
  <c r="G95" i="15" l="1"/>
  <c r="C96" i="15" s="1"/>
  <c r="D95" i="15"/>
  <c r="G96" i="15" l="1"/>
  <c r="C97" i="15" s="1"/>
  <c r="D96" i="15"/>
  <c r="G97" i="15" l="1"/>
  <c r="C98" i="15" s="1"/>
  <c r="D97" i="15"/>
  <c r="D98" i="15" l="1"/>
  <c r="G98" i="15"/>
  <c r="C99" i="15" s="1"/>
  <c r="G99" i="15" l="1"/>
  <c r="C100" i="15" s="1"/>
  <c r="D99" i="15"/>
  <c r="G100" i="15" l="1"/>
  <c r="C101" i="15" s="1"/>
  <c r="D100" i="15"/>
  <c r="G101" i="15" l="1"/>
  <c r="C102" i="15" s="1"/>
  <c r="D101" i="15"/>
  <c r="D102" i="15" l="1"/>
  <c r="G102" i="15"/>
  <c r="C103" i="15" s="1"/>
  <c r="G103" i="15" l="1"/>
  <c r="C104" i="15" s="1"/>
  <c r="D103" i="15"/>
  <c r="G104" i="15" l="1"/>
  <c r="C105" i="15" s="1"/>
  <c r="D104" i="15"/>
  <c r="G105" i="15" l="1"/>
  <c r="C106" i="15" s="1"/>
  <c r="D105" i="15"/>
  <c r="D106" i="15" l="1"/>
  <c r="G106" i="15"/>
  <c r="C107" i="15" s="1"/>
  <c r="G107" i="15" l="1"/>
  <c r="C108" i="15" s="1"/>
  <c r="D107" i="15"/>
  <c r="G108" i="15" l="1"/>
  <c r="C109" i="15" s="1"/>
  <c r="D108" i="15"/>
  <c r="G109" i="15" l="1"/>
  <c r="C110" i="15" s="1"/>
  <c r="D109" i="15"/>
  <c r="D110" i="15" l="1"/>
  <c r="G110" i="15"/>
  <c r="C111" i="15" s="1"/>
  <c r="G111" i="15" l="1"/>
  <c r="C112" i="15" s="1"/>
  <c r="D111" i="15"/>
  <c r="G112" i="15" l="1"/>
  <c r="D112" i="15"/>
  <c r="H16" i="1" l="1"/>
  <c r="G16" i="1" s="1"/>
  <c r="F16" i="1"/>
  <c r="E16" i="1" s="1"/>
  <c r="E27" i="1" l="1"/>
  <c r="E29" i="1"/>
  <c r="E30" i="1"/>
  <c r="E31" i="1"/>
  <c r="E32" i="1"/>
  <c r="E33" i="1"/>
  <c r="E34" i="1"/>
  <c r="E35" i="1"/>
  <c r="G27" i="1"/>
  <c r="G29" i="1"/>
  <c r="G30" i="1"/>
  <c r="G31" i="1"/>
  <c r="G32" i="1"/>
  <c r="G33" i="1"/>
  <c r="G34" i="1"/>
  <c r="G35" i="1"/>
  <c r="G26" i="1"/>
  <c r="I36" i="5"/>
  <c r="J36" i="5"/>
  <c r="J17" i="5"/>
  <c r="I17" i="5" s="1"/>
  <c r="J20" i="5"/>
  <c r="G36" i="5"/>
  <c r="G19" i="5"/>
  <c r="F19" i="5"/>
  <c r="K17" i="5"/>
  <c r="L17" i="5"/>
  <c r="H19" i="5"/>
  <c r="J19" i="5" s="1"/>
  <c r="G17" i="5"/>
  <c r="H17" i="5"/>
  <c r="E132" i="13"/>
  <c r="E131" i="13"/>
  <c r="E130" i="13"/>
  <c r="E129" i="13"/>
  <c r="E128" i="13"/>
  <c r="E127" i="13"/>
  <c r="E126" i="13"/>
  <c r="E125" i="13"/>
  <c r="E124" i="13"/>
  <c r="E123" i="13"/>
  <c r="E122" i="13"/>
  <c r="E121" i="13"/>
  <c r="E120" i="13"/>
  <c r="E119" i="13"/>
  <c r="E118" i="13"/>
  <c r="E117" i="13"/>
  <c r="E116" i="13"/>
  <c r="E115" i="13"/>
  <c r="E114" i="13"/>
  <c r="E113" i="13"/>
  <c r="E112" i="13"/>
  <c r="E111" i="13"/>
  <c r="E110" i="13"/>
  <c r="E109" i="13"/>
  <c r="E108" i="13"/>
  <c r="E107" i="13"/>
  <c r="E106" i="13"/>
  <c r="E105" i="13"/>
  <c r="E104" i="13"/>
  <c r="E103" i="13"/>
  <c r="E102" i="13"/>
  <c r="E101" i="13"/>
  <c r="E100" i="13"/>
  <c r="E99" i="13"/>
  <c r="E98" i="13"/>
  <c r="E97" i="13"/>
  <c r="E96" i="13"/>
  <c r="E95" i="13"/>
  <c r="E94" i="13"/>
  <c r="E93" i="13"/>
  <c r="E92" i="13"/>
  <c r="E91" i="13"/>
  <c r="E90" i="13"/>
  <c r="E89" i="13"/>
  <c r="E88" i="13"/>
  <c r="E87" i="13"/>
  <c r="E86" i="13"/>
  <c r="E85" i="13"/>
  <c r="E84" i="13"/>
  <c r="E83" i="13"/>
  <c r="E82" i="13"/>
  <c r="E81" i="13"/>
  <c r="E80" i="13"/>
  <c r="E79" i="13"/>
  <c r="E78" i="13"/>
  <c r="E77" i="13"/>
  <c r="E76" i="13"/>
  <c r="E75" i="13"/>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P48" i="13"/>
  <c r="E48" i="13"/>
  <c r="P47" i="13"/>
  <c r="E47" i="13"/>
  <c r="P46" i="13"/>
  <c r="E46" i="13"/>
  <c r="P45" i="13"/>
  <c r="E45" i="13"/>
  <c r="P44" i="13"/>
  <c r="E44" i="13"/>
  <c r="P43" i="13"/>
  <c r="E43" i="13"/>
  <c r="P42" i="13"/>
  <c r="E42" i="13"/>
  <c r="P41" i="13"/>
  <c r="E41" i="13"/>
  <c r="P40" i="13"/>
  <c r="E40" i="13"/>
  <c r="P39" i="13"/>
  <c r="E39" i="13"/>
  <c r="P38" i="13"/>
  <c r="E38" i="13"/>
  <c r="P37" i="13"/>
  <c r="E37" i="13"/>
  <c r="P36" i="13"/>
  <c r="E36" i="13"/>
  <c r="P35" i="13"/>
  <c r="E35" i="13"/>
  <c r="P34" i="13"/>
  <c r="E34" i="13"/>
  <c r="P33" i="13"/>
  <c r="E33" i="13"/>
  <c r="P32" i="13"/>
  <c r="E32" i="13"/>
  <c r="P31" i="13"/>
  <c r="E31" i="13"/>
  <c r="P30" i="13"/>
  <c r="E30" i="13"/>
  <c r="P29" i="13"/>
  <c r="E29" i="13"/>
  <c r="P28" i="13"/>
  <c r="E28" i="13"/>
  <c r="P27" i="13"/>
  <c r="E27" i="13"/>
  <c r="P26" i="13"/>
  <c r="E26" i="13"/>
  <c r="P25" i="13"/>
  <c r="E25" i="13"/>
  <c r="P24" i="13"/>
  <c r="E24" i="13"/>
  <c r="P23" i="13"/>
  <c r="F23" i="13"/>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F75" i="13" s="1"/>
  <c r="F76" i="13" s="1"/>
  <c r="F77" i="13" s="1"/>
  <c r="F78" i="13" s="1"/>
  <c r="F79" i="13" s="1"/>
  <c r="F80" i="13" s="1"/>
  <c r="F81" i="13" s="1"/>
  <c r="F82" i="13" s="1"/>
  <c r="F83" i="13" s="1"/>
  <c r="F84" i="13" s="1"/>
  <c r="F85" i="13" s="1"/>
  <c r="F86" i="13" s="1"/>
  <c r="F87" i="13" s="1"/>
  <c r="F88" i="13" s="1"/>
  <c r="F89" i="13" s="1"/>
  <c r="F90" i="13" s="1"/>
  <c r="F91" i="13" s="1"/>
  <c r="F92" i="13" s="1"/>
  <c r="F93" i="13" s="1"/>
  <c r="F94" i="13" s="1"/>
  <c r="F95" i="13" s="1"/>
  <c r="F96" i="13" s="1"/>
  <c r="F97" i="13" s="1"/>
  <c r="F98" i="13" s="1"/>
  <c r="F99" i="13" s="1"/>
  <c r="F100" i="13" s="1"/>
  <c r="F101" i="13" s="1"/>
  <c r="F102" i="13" s="1"/>
  <c r="F103" i="13" s="1"/>
  <c r="F104" i="13" s="1"/>
  <c r="F105" i="13" s="1"/>
  <c r="F106" i="13" s="1"/>
  <c r="F107" i="13" s="1"/>
  <c r="F108" i="13" s="1"/>
  <c r="F109" i="13" s="1"/>
  <c r="F110" i="13" s="1"/>
  <c r="F111" i="13" s="1"/>
  <c r="F112" i="13" s="1"/>
  <c r="F113" i="13" s="1"/>
  <c r="F114" i="13" s="1"/>
  <c r="F115" i="13" s="1"/>
  <c r="F116" i="13" s="1"/>
  <c r="F117" i="13" s="1"/>
  <c r="F118" i="13" s="1"/>
  <c r="F119" i="13" s="1"/>
  <c r="F120" i="13" s="1"/>
  <c r="F121" i="13" s="1"/>
  <c r="F122" i="13" s="1"/>
  <c r="F123" i="13" s="1"/>
  <c r="F124" i="13" s="1"/>
  <c r="F125" i="13" s="1"/>
  <c r="F126" i="13" s="1"/>
  <c r="F127" i="13" s="1"/>
  <c r="F128" i="13" s="1"/>
  <c r="F129" i="13" s="1"/>
  <c r="F130" i="13" s="1"/>
  <c r="F131" i="13" s="1"/>
  <c r="F132" i="13" s="1"/>
  <c r="F133" i="13" s="1"/>
  <c r="E23" i="13"/>
  <c r="P22" i="13"/>
  <c r="E22" i="13"/>
  <c r="Q21" i="13"/>
  <c r="Q22" i="13" s="1"/>
  <c r="Q23" i="13" s="1"/>
  <c r="Q24" i="13" s="1"/>
  <c r="Q25" i="13" s="1"/>
  <c r="Q26" i="13" s="1"/>
  <c r="Q27" i="13" s="1"/>
  <c r="Q28" i="13" s="1"/>
  <c r="Q29" i="13" s="1"/>
  <c r="Q30" i="13" s="1"/>
  <c r="Q31" i="13" s="1"/>
  <c r="Q32" i="13" s="1"/>
  <c r="Q33" i="13" s="1"/>
  <c r="Q34" i="13" s="1"/>
  <c r="Q35" i="13" s="1"/>
  <c r="Q36" i="13" s="1"/>
  <c r="Q37" i="13" s="1"/>
  <c r="Q38" i="13" s="1"/>
  <c r="Q39" i="13" s="1"/>
  <c r="Q40" i="13" s="1"/>
  <c r="Q41" i="13" s="1"/>
  <c r="Q42" i="13" s="1"/>
  <c r="Q43" i="13" s="1"/>
  <c r="Q44" i="13" s="1"/>
  <c r="Q45" i="13" s="1"/>
  <c r="Q46" i="13" s="1"/>
  <c r="Q47" i="13" s="1"/>
  <c r="Q48" i="13" s="1"/>
  <c r="Q49" i="13" s="1"/>
  <c r="Q50" i="13" s="1"/>
  <c r="Q51" i="13" s="1"/>
  <c r="Q52" i="13" s="1"/>
  <c r="Q53" i="13" s="1"/>
  <c r="Q54" i="13" s="1"/>
  <c r="Q55" i="13" s="1"/>
  <c r="Q56" i="13" s="1"/>
  <c r="Q57" i="13" s="1"/>
  <c r="Q58" i="13" s="1"/>
  <c r="Q59" i="13" s="1"/>
  <c r="Q60" i="13" s="1"/>
  <c r="Q61" i="13" s="1"/>
  <c r="Q62" i="13" s="1"/>
  <c r="Q63" i="13" s="1"/>
  <c r="Q64" i="13" s="1"/>
  <c r="Q65" i="13" s="1"/>
  <c r="Q66" i="13" s="1"/>
  <c r="Q67" i="13" s="1"/>
  <c r="Q68" i="13" s="1"/>
  <c r="Q69" i="13" s="1"/>
  <c r="Q70" i="13" s="1"/>
  <c r="Q71" i="13" s="1"/>
  <c r="Q72" i="13" s="1"/>
  <c r="Q73" i="13" s="1"/>
  <c r="Q74" i="13" s="1"/>
  <c r="Q75" i="13" s="1"/>
  <c r="Q76" i="13" s="1"/>
  <c r="Q77" i="13" s="1"/>
  <c r="Q78" i="13" s="1"/>
  <c r="Q79" i="13" s="1"/>
  <c r="Q80" i="13" s="1"/>
  <c r="Q81" i="13" s="1"/>
  <c r="Q82" i="13" s="1"/>
  <c r="Q83" i="13" s="1"/>
  <c r="Q84" i="13" s="1"/>
  <c r="Q85" i="13" s="1"/>
  <c r="Q86" i="13" s="1"/>
  <c r="Q87" i="13" s="1"/>
  <c r="Q88" i="13" s="1"/>
  <c r="Q89" i="13" s="1"/>
  <c r="Q90" i="13" s="1"/>
  <c r="Q91" i="13" s="1"/>
  <c r="Q92" i="13" s="1"/>
  <c r="Q93" i="13" s="1"/>
  <c r="Q94" i="13" s="1"/>
  <c r="Q95" i="13" s="1"/>
  <c r="Q96" i="13" s="1"/>
  <c r="Q97" i="13" s="1"/>
  <c r="Q98" i="13" s="1"/>
  <c r="Q99" i="13" s="1"/>
  <c r="Q100" i="13" s="1"/>
  <c r="Q101" i="13" s="1"/>
  <c r="Q102" i="13" s="1"/>
  <c r="Q103" i="13" s="1"/>
  <c r="Q104" i="13" s="1"/>
  <c r="Q105" i="13" s="1"/>
  <c r="Q106" i="13" s="1"/>
  <c r="Q107" i="13" s="1"/>
  <c r="Q108" i="13" s="1"/>
  <c r="Q109" i="13" s="1"/>
  <c r="Q110" i="13" s="1"/>
  <c r="Q111" i="13" s="1"/>
  <c r="Q112" i="13" s="1"/>
  <c r="Q113" i="13" s="1"/>
  <c r="Q114" i="13" s="1"/>
  <c r="Q115" i="13" s="1"/>
  <c r="Q116" i="13" s="1"/>
  <c r="Q117" i="13" s="1"/>
  <c r="Q118" i="13" s="1"/>
  <c r="Q119" i="13" s="1"/>
  <c r="Q120" i="13" s="1"/>
  <c r="Q121" i="13" s="1"/>
  <c r="Q122" i="13" s="1"/>
  <c r="Q123" i="13" s="1"/>
  <c r="Q124" i="13" s="1"/>
  <c r="Q125" i="13" s="1"/>
  <c r="Q126" i="13" s="1"/>
  <c r="Q127" i="13" s="1"/>
  <c r="Q128" i="13" s="1"/>
  <c r="Q129" i="13" s="1"/>
  <c r="Q130" i="13" s="1"/>
  <c r="Q131" i="13" s="1"/>
  <c r="Q132" i="13" s="1"/>
  <c r="P21" i="13"/>
  <c r="E21" i="13"/>
  <c r="A21" i="13"/>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P20" i="13"/>
  <c r="E20" i="13"/>
  <c r="Q19" i="13"/>
  <c r="Q20" i="13" s="1"/>
  <c r="P19" i="13"/>
  <c r="F19" i="13"/>
  <c r="F20" i="13" s="1"/>
  <c r="F21" i="13" s="1"/>
  <c r="F22" i="13" s="1"/>
  <c r="E19" i="13"/>
  <c r="P18" i="13"/>
  <c r="L18" i="13"/>
  <c r="L19" i="13" s="1"/>
  <c r="L20" i="13" s="1"/>
  <c r="L21" i="13" s="1"/>
  <c r="L22" i="13" s="1"/>
  <c r="L23" i="13" s="1"/>
  <c r="L24" i="13" s="1"/>
  <c r="L25" i="13" s="1"/>
  <c r="L26" i="13" s="1"/>
  <c r="L27" i="13" s="1"/>
  <c r="L28" i="13" s="1"/>
  <c r="L29" i="13" s="1"/>
  <c r="L30" i="13" s="1"/>
  <c r="L31" i="13" s="1"/>
  <c r="L32" i="13" s="1"/>
  <c r="L33" i="13" s="1"/>
  <c r="L34" i="13" s="1"/>
  <c r="L35" i="13" s="1"/>
  <c r="L36" i="13" s="1"/>
  <c r="L37" i="13" s="1"/>
  <c r="L38" i="13" s="1"/>
  <c r="L39" i="13" s="1"/>
  <c r="L40" i="13" s="1"/>
  <c r="L41" i="13" s="1"/>
  <c r="L42" i="13" s="1"/>
  <c r="L43" i="13" s="1"/>
  <c r="L44" i="13" s="1"/>
  <c r="L45" i="13" s="1"/>
  <c r="L46" i="13" s="1"/>
  <c r="L47" i="13" s="1"/>
  <c r="L48" i="13" s="1"/>
  <c r="L49" i="13" s="1"/>
  <c r="L50" i="13" s="1"/>
  <c r="L51" i="13" s="1"/>
  <c r="L52" i="13" s="1"/>
  <c r="L53" i="13" s="1"/>
  <c r="L54" i="13" s="1"/>
  <c r="L55" i="13" s="1"/>
  <c r="L56" i="13" s="1"/>
  <c r="L57" i="13" s="1"/>
  <c r="L58" i="13" s="1"/>
  <c r="L59" i="13" s="1"/>
  <c r="L60" i="13" s="1"/>
  <c r="L61" i="13" s="1"/>
  <c r="L62" i="13" s="1"/>
  <c r="L63" i="13" s="1"/>
  <c r="L64" i="13" s="1"/>
  <c r="L65" i="13" s="1"/>
  <c r="L66" i="13" s="1"/>
  <c r="L67" i="13" s="1"/>
  <c r="L68" i="13" s="1"/>
  <c r="L69" i="13" s="1"/>
  <c r="L70" i="13" s="1"/>
  <c r="L71" i="13" s="1"/>
  <c r="L72" i="13" s="1"/>
  <c r="L73" i="13" s="1"/>
  <c r="L74" i="13" s="1"/>
  <c r="L75" i="13" s="1"/>
  <c r="L76" i="13" s="1"/>
  <c r="L77" i="13" s="1"/>
  <c r="L78" i="13" s="1"/>
  <c r="L79" i="13" s="1"/>
  <c r="L80" i="13" s="1"/>
  <c r="L81" i="13" s="1"/>
  <c r="L82" i="13" s="1"/>
  <c r="L83" i="13" s="1"/>
  <c r="L84" i="13" s="1"/>
  <c r="L85" i="13" s="1"/>
  <c r="L86" i="13" s="1"/>
  <c r="L87" i="13" s="1"/>
  <c r="L88" i="13" s="1"/>
  <c r="L89" i="13" s="1"/>
  <c r="L90" i="13" s="1"/>
  <c r="L91" i="13" s="1"/>
  <c r="L92" i="13" s="1"/>
  <c r="L93" i="13" s="1"/>
  <c r="L94" i="13" s="1"/>
  <c r="L95" i="13" s="1"/>
  <c r="L96" i="13" s="1"/>
  <c r="L97" i="13" s="1"/>
  <c r="L98" i="13" s="1"/>
  <c r="L99" i="13" s="1"/>
  <c r="L100" i="13" s="1"/>
  <c r="L101" i="13" s="1"/>
  <c r="L102" i="13" s="1"/>
  <c r="L103" i="13" s="1"/>
  <c r="L104" i="13" s="1"/>
  <c r="L105" i="13" s="1"/>
  <c r="L106" i="13" s="1"/>
  <c r="L107" i="13" s="1"/>
  <c r="L108" i="13" s="1"/>
  <c r="L109" i="13" s="1"/>
  <c r="L110" i="13" s="1"/>
  <c r="L111" i="13" s="1"/>
  <c r="L112" i="13" s="1"/>
  <c r="L113" i="13" s="1"/>
  <c r="L114" i="13" s="1"/>
  <c r="L115" i="13" s="1"/>
  <c r="L116" i="13" s="1"/>
  <c r="L117" i="13" s="1"/>
  <c r="L118" i="13" s="1"/>
  <c r="L119" i="13" s="1"/>
  <c r="L120" i="13" s="1"/>
  <c r="L121" i="13" s="1"/>
  <c r="L122" i="13" s="1"/>
  <c r="L123" i="13" s="1"/>
  <c r="L124" i="13" s="1"/>
  <c r="L125" i="13" s="1"/>
  <c r="L126" i="13" s="1"/>
  <c r="L127" i="13" s="1"/>
  <c r="L128" i="13" s="1"/>
  <c r="L129" i="13" s="1"/>
  <c r="L130" i="13" s="1"/>
  <c r="L131" i="13" s="1"/>
  <c r="L132" i="13" s="1"/>
  <c r="L133" i="13" s="1"/>
  <c r="E18" i="13"/>
  <c r="P17" i="13"/>
  <c r="F17" i="13"/>
  <c r="F18" i="13" s="1"/>
  <c r="E17" i="13"/>
  <c r="A17" i="13"/>
  <c r="A18" i="13" s="1"/>
  <c r="A19" i="13" s="1"/>
  <c r="A20" i="13" s="1"/>
  <c r="P16" i="13"/>
  <c r="F16" i="13"/>
  <c r="E16" i="13"/>
  <c r="Q15" i="13"/>
  <c r="Q16" i="13" s="1"/>
  <c r="Q17" i="13" s="1"/>
  <c r="Q18" i="13" s="1"/>
  <c r="P15" i="13"/>
  <c r="F15" i="13"/>
  <c r="E15" i="13"/>
  <c r="A15" i="13"/>
  <c r="A16" i="13" s="1"/>
  <c r="Q14" i="13"/>
  <c r="P14" i="13"/>
  <c r="R14" i="13" s="1"/>
  <c r="N15" i="13" s="1"/>
  <c r="O15" i="13" s="1"/>
  <c r="N14" i="13"/>
  <c r="O14" i="13" s="1"/>
  <c r="L14" i="13"/>
  <c r="L15" i="13" s="1"/>
  <c r="L16" i="13" s="1"/>
  <c r="L17" i="13" s="1"/>
  <c r="F14" i="13"/>
  <c r="E14" i="13"/>
  <c r="C14" i="13"/>
  <c r="G14" i="13" s="1"/>
  <c r="C15" i="13" s="1"/>
  <c r="A14" i="13"/>
  <c r="D9" i="13"/>
  <c r="D8" i="13"/>
  <c r="P7" i="13"/>
  <c r="P6" i="13"/>
  <c r="O8" i="13" s="1"/>
  <c r="O9" i="13" s="1"/>
  <c r="I19" i="5" l="1"/>
  <c r="L19" i="5"/>
  <c r="F18" i="1"/>
  <c r="I20" i="5"/>
  <c r="F19" i="1"/>
  <c r="L20" i="5"/>
  <c r="H19" i="1" s="1"/>
  <c r="G19" i="1" s="1"/>
  <c r="G15" i="13"/>
  <c r="C16" i="13" s="1"/>
  <c r="D15" i="13"/>
  <c r="R15" i="13"/>
  <c r="N16" i="13" s="1"/>
  <c r="D14" i="13"/>
  <c r="P132" i="13"/>
  <c r="P131" i="13"/>
  <c r="P130" i="13"/>
  <c r="P129" i="13"/>
  <c r="P128" i="13"/>
  <c r="P127" i="13"/>
  <c r="P126" i="13"/>
  <c r="P125" i="13"/>
  <c r="P124" i="13"/>
  <c r="P123" i="13"/>
  <c r="P122" i="13"/>
  <c r="P121" i="13"/>
  <c r="P120" i="13"/>
  <c r="P119" i="13"/>
  <c r="P118" i="13"/>
  <c r="P117" i="13"/>
  <c r="P116" i="13"/>
  <c r="P115" i="13"/>
  <c r="P114" i="13"/>
  <c r="P113" i="13"/>
  <c r="P112" i="13"/>
  <c r="P111" i="13"/>
  <c r="P110" i="13"/>
  <c r="P109" i="13"/>
  <c r="P108" i="13"/>
  <c r="P107" i="13"/>
  <c r="P106" i="13"/>
  <c r="P105" i="13"/>
  <c r="P104" i="13"/>
  <c r="P103" i="13"/>
  <c r="P102" i="13"/>
  <c r="P101" i="13"/>
  <c r="P100" i="13"/>
  <c r="P99" i="13"/>
  <c r="P98" i="13"/>
  <c r="P97" i="13"/>
  <c r="P96" i="13"/>
  <c r="P95" i="13"/>
  <c r="P94" i="13"/>
  <c r="P93" i="13"/>
  <c r="P92" i="13"/>
  <c r="P91" i="13"/>
  <c r="P90" i="13"/>
  <c r="P89" i="13"/>
  <c r="P88" i="13"/>
  <c r="P87" i="13"/>
  <c r="P86" i="13"/>
  <c r="P85" i="13"/>
  <c r="P84" i="13"/>
  <c r="P83" i="13"/>
  <c r="P82" i="13"/>
  <c r="P81" i="13"/>
  <c r="P80" i="13"/>
  <c r="P79" i="13"/>
  <c r="P78" i="13"/>
  <c r="P77" i="13"/>
  <c r="P76" i="13"/>
  <c r="P75" i="13"/>
  <c r="P74" i="13"/>
  <c r="P73" i="13"/>
  <c r="P72" i="13"/>
  <c r="P71" i="13"/>
  <c r="P70" i="13"/>
  <c r="P69" i="13"/>
  <c r="P68" i="13"/>
  <c r="P67" i="13"/>
  <c r="P66" i="13"/>
  <c r="P65" i="13"/>
  <c r="P64" i="13"/>
  <c r="P63" i="13"/>
  <c r="P62" i="13"/>
  <c r="P61" i="13"/>
  <c r="P60" i="13"/>
  <c r="P59" i="13"/>
  <c r="P58" i="13"/>
  <c r="P57" i="13"/>
  <c r="P56" i="13"/>
  <c r="P55" i="13"/>
  <c r="P54" i="13"/>
  <c r="P53" i="13"/>
  <c r="P52" i="13"/>
  <c r="P51" i="13"/>
  <c r="P50" i="13"/>
  <c r="P49" i="13"/>
  <c r="K19" i="5" l="1"/>
  <c r="O16" i="13"/>
  <c r="R16" i="13"/>
  <c r="N17" i="13" s="1"/>
  <c r="G16" i="13"/>
  <c r="C17" i="13" s="1"/>
  <c r="D16" i="13"/>
  <c r="G17" i="13" l="1"/>
  <c r="C18" i="13" s="1"/>
  <c r="D17" i="13"/>
  <c r="O17" i="13"/>
  <c r="R17" i="13"/>
  <c r="N18" i="13" s="1"/>
  <c r="O18" i="13" l="1"/>
  <c r="R18" i="13"/>
  <c r="N19" i="13" s="1"/>
  <c r="G18" i="13"/>
  <c r="C19" i="13" s="1"/>
  <c r="D18" i="13"/>
  <c r="D19" i="13" l="1"/>
  <c r="G19" i="13"/>
  <c r="C20" i="13" s="1"/>
  <c r="O19" i="13"/>
  <c r="R19" i="13"/>
  <c r="N20" i="13" s="1"/>
  <c r="D20" i="13" l="1"/>
  <c r="G20" i="13"/>
  <c r="C21" i="13" s="1"/>
  <c r="O20" i="13"/>
  <c r="R20" i="13"/>
  <c r="N21" i="13" s="1"/>
  <c r="G21" i="13" l="1"/>
  <c r="C22" i="13" s="1"/>
  <c r="D21" i="13"/>
  <c r="O21" i="13"/>
  <c r="R21" i="13"/>
  <c r="N22" i="13" s="1"/>
  <c r="O22" i="13" l="1"/>
  <c r="R22" i="13"/>
  <c r="N23" i="13" s="1"/>
  <c r="G22" i="13"/>
  <c r="C23" i="13" s="1"/>
  <c r="D22" i="13"/>
  <c r="G23" i="13" l="1"/>
  <c r="C24" i="13" s="1"/>
  <c r="D23" i="13"/>
  <c r="O23" i="13"/>
  <c r="R23" i="13"/>
  <c r="N24" i="13" s="1"/>
  <c r="O24" i="13" l="1"/>
  <c r="R24" i="13"/>
  <c r="N25" i="13" s="1"/>
  <c r="G24" i="13"/>
  <c r="C25" i="13" s="1"/>
  <c r="D24" i="13"/>
  <c r="D25" i="13" l="1"/>
  <c r="G25" i="13"/>
  <c r="C26" i="13" s="1"/>
  <c r="O25" i="13"/>
  <c r="R25" i="13"/>
  <c r="N26" i="13" s="1"/>
  <c r="O26" i="13" l="1"/>
  <c r="R26" i="13"/>
  <c r="N27" i="13" s="1"/>
  <c r="D26" i="13"/>
  <c r="G26" i="13"/>
  <c r="C27" i="13" s="1"/>
  <c r="G27" i="13" l="1"/>
  <c r="C28" i="13" s="1"/>
  <c r="D27" i="13"/>
  <c r="O27" i="13"/>
  <c r="R27" i="13"/>
  <c r="N28" i="13" s="1"/>
  <c r="O28" i="13" l="1"/>
  <c r="R28" i="13"/>
  <c r="N29" i="13" s="1"/>
  <c r="G28" i="13"/>
  <c r="C29" i="13" s="1"/>
  <c r="D28" i="13"/>
  <c r="G29" i="13" l="1"/>
  <c r="C30" i="13" s="1"/>
  <c r="D29" i="13"/>
  <c r="O29" i="13"/>
  <c r="R29" i="13"/>
  <c r="N30" i="13" s="1"/>
  <c r="O30" i="13" l="1"/>
  <c r="R30" i="13"/>
  <c r="N31" i="13" s="1"/>
  <c r="D30" i="13"/>
  <c r="G30" i="13"/>
  <c r="C31" i="13" s="1"/>
  <c r="D31" i="13" l="1"/>
  <c r="G31" i="13"/>
  <c r="C32" i="13" s="1"/>
  <c r="O31" i="13"/>
  <c r="R31" i="13"/>
  <c r="N32" i="13" s="1"/>
  <c r="O32" i="13" l="1"/>
  <c r="R32" i="13"/>
  <c r="N33" i="13" s="1"/>
  <c r="G32" i="13"/>
  <c r="C33" i="13" s="1"/>
  <c r="D32" i="13"/>
  <c r="O33" i="13" l="1"/>
  <c r="R33" i="13"/>
  <c r="N34" i="13" s="1"/>
  <c r="G33" i="13"/>
  <c r="C34" i="13" s="1"/>
  <c r="D33" i="13"/>
  <c r="D34" i="13" l="1"/>
  <c r="G34" i="13"/>
  <c r="C35" i="13" s="1"/>
  <c r="O34" i="13"/>
  <c r="R34" i="13"/>
  <c r="N35" i="13" s="1"/>
  <c r="G35" i="13" l="1"/>
  <c r="C36" i="13" s="1"/>
  <c r="D35" i="13"/>
  <c r="O35" i="13"/>
  <c r="R35" i="13"/>
  <c r="N36" i="13" s="1"/>
  <c r="O36" i="13" l="1"/>
  <c r="R36" i="13"/>
  <c r="N37" i="13" s="1"/>
  <c r="G36" i="13"/>
  <c r="C37" i="13" s="1"/>
  <c r="D36" i="13"/>
  <c r="G37" i="13" l="1"/>
  <c r="C38" i="13" s="1"/>
  <c r="D37" i="13"/>
  <c r="O37" i="13"/>
  <c r="R37" i="13"/>
  <c r="N38" i="13" s="1"/>
  <c r="O38" i="13" l="1"/>
  <c r="R38" i="13"/>
  <c r="N39" i="13" s="1"/>
  <c r="D38" i="13"/>
  <c r="G38" i="13"/>
  <c r="C39" i="13" s="1"/>
  <c r="O39" i="13" l="1"/>
  <c r="R39" i="13"/>
  <c r="N40" i="13" s="1"/>
  <c r="G39" i="13"/>
  <c r="C40" i="13" s="1"/>
  <c r="D39" i="13"/>
  <c r="G40" i="13" l="1"/>
  <c r="C41" i="13" s="1"/>
  <c r="D40" i="13"/>
  <c r="O40" i="13"/>
  <c r="R40" i="13"/>
  <c r="N41" i="13" s="1"/>
  <c r="O41" i="13" l="1"/>
  <c r="R41" i="13"/>
  <c r="N42" i="13" s="1"/>
  <c r="G41" i="13"/>
  <c r="C42" i="13" s="1"/>
  <c r="D41" i="13"/>
  <c r="O42" i="13" l="1"/>
  <c r="R42" i="13"/>
  <c r="N43" i="13" s="1"/>
  <c r="D42" i="13"/>
  <c r="G42" i="13"/>
  <c r="C43" i="13" s="1"/>
  <c r="D43" i="13" l="1"/>
  <c r="G43" i="13"/>
  <c r="C44" i="13" s="1"/>
  <c r="O43" i="13"/>
  <c r="R43" i="13"/>
  <c r="N44" i="13" s="1"/>
  <c r="O44" i="13" l="1"/>
  <c r="R44" i="13"/>
  <c r="N45" i="13" s="1"/>
  <c r="G44" i="13"/>
  <c r="C45" i="13" s="1"/>
  <c r="D44" i="13"/>
  <c r="O45" i="13" l="1"/>
  <c r="R45" i="13"/>
  <c r="N46" i="13" s="1"/>
  <c r="G45" i="13"/>
  <c r="C46" i="13" s="1"/>
  <c r="D45" i="13"/>
  <c r="D46" i="13" l="1"/>
  <c r="G46" i="13"/>
  <c r="C47" i="13" s="1"/>
  <c r="O46" i="13"/>
  <c r="R46" i="13"/>
  <c r="N47" i="13" s="1"/>
  <c r="G47" i="13" l="1"/>
  <c r="C48" i="13" s="1"/>
  <c r="D47" i="13"/>
  <c r="O47" i="13"/>
  <c r="R47" i="13"/>
  <c r="N48" i="13" s="1"/>
  <c r="O48" i="13" l="1"/>
  <c r="R48" i="13"/>
  <c r="N49" i="13" s="1"/>
  <c r="G48" i="13"/>
  <c r="C49" i="13" s="1"/>
  <c r="D48" i="13"/>
  <c r="R49" i="13" l="1"/>
  <c r="N50" i="13" s="1"/>
  <c r="O49" i="13"/>
  <c r="G49" i="13"/>
  <c r="C50" i="13" s="1"/>
  <c r="D49" i="13"/>
  <c r="D50" i="13" l="1"/>
  <c r="G50" i="13"/>
  <c r="C51" i="13" s="1"/>
  <c r="R50" i="13"/>
  <c r="N51" i="13" s="1"/>
  <c r="O50" i="13"/>
  <c r="R51" i="13" l="1"/>
  <c r="N52" i="13" s="1"/>
  <c r="O51" i="13"/>
  <c r="D51" i="13"/>
  <c r="G51" i="13"/>
  <c r="C52" i="13" s="1"/>
  <c r="G52" i="13" l="1"/>
  <c r="C53" i="13" s="1"/>
  <c r="D52" i="13"/>
  <c r="R52" i="13"/>
  <c r="N53" i="13" s="1"/>
  <c r="O52" i="13"/>
  <c r="R53" i="13" l="1"/>
  <c r="N54" i="13" s="1"/>
  <c r="O53" i="13"/>
  <c r="G53" i="13"/>
  <c r="C54" i="13" s="1"/>
  <c r="D53" i="13"/>
  <c r="D54" i="13" l="1"/>
  <c r="G54" i="13"/>
  <c r="C55" i="13" s="1"/>
  <c r="R54" i="13"/>
  <c r="N55" i="13" s="1"/>
  <c r="O54" i="13"/>
  <c r="R55" i="13" l="1"/>
  <c r="N56" i="13" s="1"/>
  <c r="O55" i="13"/>
  <c r="D55" i="13"/>
  <c r="G55" i="13"/>
  <c r="C56" i="13" s="1"/>
  <c r="G56" i="13" l="1"/>
  <c r="C57" i="13" s="1"/>
  <c r="D56" i="13"/>
  <c r="R56" i="13"/>
  <c r="N57" i="13" s="1"/>
  <c r="O56" i="13"/>
  <c r="R57" i="13" l="1"/>
  <c r="N58" i="13" s="1"/>
  <c r="O57" i="13"/>
  <c r="G57" i="13"/>
  <c r="C58" i="13" s="1"/>
  <c r="D57" i="13"/>
  <c r="G58" i="13" l="1"/>
  <c r="C59" i="13" s="1"/>
  <c r="D58" i="13"/>
  <c r="R58" i="13"/>
  <c r="N59" i="13" s="1"/>
  <c r="O58" i="13"/>
  <c r="R59" i="13" l="1"/>
  <c r="N60" i="13" s="1"/>
  <c r="O59" i="13"/>
  <c r="D59" i="13"/>
  <c r="G59" i="13"/>
  <c r="C60" i="13" s="1"/>
  <c r="G60" i="13" l="1"/>
  <c r="C61" i="13" s="1"/>
  <c r="D60" i="13"/>
  <c r="R60" i="13"/>
  <c r="N61" i="13" s="1"/>
  <c r="O60" i="13"/>
  <c r="D61" i="13" l="1"/>
  <c r="G61" i="13"/>
  <c r="C62" i="13" s="1"/>
  <c r="R61" i="13"/>
  <c r="N62" i="13" s="1"/>
  <c r="O61" i="13"/>
  <c r="R62" i="13" l="1"/>
  <c r="N63" i="13" s="1"/>
  <c r="O62" i="13"/>
  <c r="G62" i="13"/>
  <c r="C63" i="13" s="1"/>
  <c r="D62" i="13"/>
  <c r="D63" i="13" l="1"/>
  <c r="G63" i="13"/>
  <c r="C64" i="13" s="1"/>
  <c r="R63" i="13"/>
  <c r="N64" i="13" s="1"/>
  <c r="O63" i="13"/>
  <c r="R64" i="13" l="1"/>
  <c r="N65" i="13" s="1"/>
  <c r="O64" i="13"/>
  <c r="G64" i="13"/>
  <c r="C65" i="13" s="1"/>
  <c r="D64" i="13"/>
  <c r="G65" i="13" l="1"/>
  <c r="C66" i="13" s="1"/>
  <c r="D65" i="13"/>
  <c r="R65" i="13"/>
  <c r="N66" i="13" s="1"/>
  <c r="O65" i="13"/>
  <c r="R66" i="13" l="1"/>
  <c r="N67" i="13" s="1"/>
  <c r="O66" i="13"/>
  <c r="D66" i="13"/>
  <c r="G66" i="13"/>
  <c r="C67" i="13" s="1"/>
  <c r="D67" i="13" l="1"/>
  <c r="G67" i="13"/>
  <c r="C68" i="13" s="1"/>
  <c r="R67" i="13"/>
  <c r="N68" i="13" s="1"/>
  <c r="O67" i="13"/>
  <c r="R68" i="13" l="1"/>
  <c r="N69" i="13" s="1"/>
  <c r="O68" i="13"/>
  <c r="G68" i="13"/>
  <c r="C69" i="13" s="1"/>
  <c r="D68" i="13"/>
  <c r="G69" i="13" l="1"/>
  <c r="C70" i="13" s="1"/>
  <c r="D69" i="13"/>
  <c r="R69" i="13"/>
  <c r="N70" i="13" s="1"/>
  <c r="O69" i="13"/>
  <c r="R70" i="13" l="1"/>
  <c r="N71" i="13" s="1"/>
  <c r="O70" i="13"/>
  <c r="D70" i="13"/>
  <c r="G70" i="13"/>
  <c r="C71" i="13" s="1"/>
  <c r="D71" i="13" l="1"/>
  <c r="G71" i="13"/>
  <c r="C72" i="13" s="1"/>
  <c r="R71" i="13"/>
  <c r="N72" i="13" s="1"/>
  <c r="O71" i="13"/>
  <c r="R72" i="13" l="1"/>
  <c r="N73" i="13" s="1"/>
  <c r="O72" i="13"/>
  <c r="G72" i="13"/>
  <c r="C73" i="13" s="1"/>
  <c r="D72" i="13"/>
  <c r="D73" i="13" l="1"/>
  <c r="G73" i="13"/>
  <c r="C74" i="13" s="1"/>
  <c r="R73" i="13"/>
  <c r="N74" i="13" s="1"/>
  <c r="O73" i="13"/>
  <c r="R74" i="13" l="1"/>
  <c r="N75" i="13" s="1"/>
  <c r="O74" i="13"/>
  <c r="G74" i="13"/>
  <c r="C75" i="13" s="1"/>
  <c r="D74" i="13"/>
  <c r="D75" i="13" l="1"/>
  <c r="G75" i="13"/>
  <c r="C76" i="13" s="1"/>
  <c r="R75" i="13"/>
  <c r="N76" i="13" s="1"/>
  <c r="O75" i="13"/>
  <c r="R76" i="13" l="1"/>
  <c r="N77" i="13" s="1"/>
  <c r="O76" i="13"/>
  <c r="G76" i="13"/>
  <c r="C77" i="13" s="1"/>
  <c r="D76" i="13"/>
  <c r="D77" i="13" l="1"/>
  <c r="G77" i="13"/>
  <c r="C78" i="13" s="1"/>
  <c r="R77" i="13"/>
  <c r="N78" i="13" s="1"/>
  <c r="O77" i="13"/>
  <c r="R78" i="13" l="1"/>
  <c r="N79" i="13" s="1"/>
  <c r="O78" i="13"/>
  <c r="D78" i="13"/>
  <c r="G78" i="13"/>
  <c r="C79" i="13" s="1"/>
  <c r="D79" i="13" l="1"/>
  <c r="G79" i="13"/>
  <c r="C80" i="13" s="1"/>
  <c r="R79" i="13"/>
  <c r="N80" i="13" s="1"/>
  <c r="O79" i="13"/>
  <c r="R80" i="13" l="1"/>
  <c r="N81" i="13" s="1"/>
  <c r="O80" i="13"/>
  <c r="G80" i="13"/>
  <c r="C81" i="13" s="1"/>
  <c r="D80" i="13"/>
  <c r="G81" i="13" l="1"/>
  <c r="C82" i="13" s="1"/>
  <c r="D81" i="13"/>
  <c r="R81" i="13"/>
  <c r="N82" i="13" s="1"/>
  <c r="O81" i="13"/>
  <c r="R82" i="13" l="1"/>
  <c r="N83" i="13" s="1"/>
  <c r="O82" i="13"/>
  <c r="D82" i="13"/>
  <c r="G82" i="13"/>
  <c r="C83" i="13" s="1"/>
  <c r="D83" i="13" l="1"/>
  <c r="G83" i="13"/>
  <c r="C84" i="13" s="1"/>
  <c r="R83" i="13"/>
  <c r="N84" i="13" s="1"/>
  <c r="O83" i="13"/>
  <c r="R84" i="13" l="1"/>
  <c r="N85" i="13" s="1"/>
  <c r="O84" i="13"/>
  <c r="G84" i="13"/>
  <c r="C85" i="13" s="1"/>
  <c r="D84" i="13"/>
  <c r="G85" i="13" l="1"/>
  <c r="C86" i="13" s="1"/>
  <c r="D85" i="13"/>
  <c r="R85" i="13"/>
  <c r="N86" i="13" s="1"/>
  <c r="O85" i="13"/>
  <c r="R86" i="13" l="1"/>
  <c r="N87" i="13" s="1"/>
  <c r="O86" i="13"/>
  <c r="D86" i="13"/>
  <c r="G86" i="13"/>
  <c r="C87" i="13" s="1"/>
  <c r="D87" i="13" l="1"/>
  <c r="G87" i="13"/>
  <c r="C88" i="13" s="1"/>
  <c r="R87" i="13"/>
  <c r="N88" i="13" s="1"/>
  <c r="O87" i="13"/>
  <c r="R88" i="13" l="1"/>
  <c r="N89" i="13" s="1"/>
  <c r="O88" i="13"/>
  <c r="G88" i="13"/>
  <c r="C89" i="13" s="1"/>
  <c r="D88" i="13"/>
  <c r="G89" i="13" l="1"/>
  <c r="C90" i="13" s="1"/>
  <c r="D89" i="13"/>
  <c r="R89" i="13"/>
  <c r="N90" i="13" s="1"/>
  <c r="O89" i="13"/>
  <c r="R90" i="13" l="1"/>
  <c r="N91" i="13" s="1"/>
  <c r="O90" i="13"/>
  <c r="G90" i="13"/>
  <c r="C91" i="13" s="1"/>
  <c r="D90" i="13"/>
  <c r="D91" i="13" l="1"/>
  <c r="G91" i="13"/>
  <c r="C92" i="13" s="1"/>
  <c r="R91" i="13"/>
  <c r="N92" i="13" s="1"/>
  <c r="O91" i="13"/>
  <c r="R92" i="13" l="1"/>
  <c r="N93" i="13" s="1"/>
  <c r="O92" i="13"/>
  <c r="G92" i="13"/>
  <c r="C93" i="13" s="1"/>
  <c r="D92" i="13"/>
  <c r="D93" i="13" l="1"/>
  <c r="G93" i="13"/>
  <c r="C94" i="13" s="1"/>
  <c r="R93" i="13"/>
  <c r="N94" i="13" s="1"/>
  <c r="O93" i="13"/>
  <c r="G94" i="13" l="1"/>
  <c r="C95" i="13" s="1"/>
  <c r="D94" i="13"/>
  <c r="R94" i="13"/>
  <c r="N95" i="13" s="1"/>
  <c r="O94" i="13"/>
  <c r="R95" i="13" l="1"/>
  <c r="N96" i="13" s="1"/>
  <c r="O95" i="13"/>
  <c r="D95" i="13"/>
  <c r="G95" i="13"/>
  <c r="C96" i="13" s="1"/>
  <c r="G96" i="13" l="1"/>
  <c r="C97" i="13" s="1"/>
  <c r="D96" i="13"/>
  <c r="R96" i="13"/>
  <c r="N97" i="13" s="1"/>
  <c r="O96" i="13"/>
  <c r="R97" i="13" l="1"/>
  <c r="N98" i="13" s="1"/>
  <c r="O97" i="13"/>
  <c r="G97" i="13"/>
  <c r="C98" i="13" s="1"/>
  <c r="D97" i="13"/>
  <c r="D98" i="13" l="1"/>
  <c r="G98" i="13"/>
  <c r="C99" i="13" s="1"/>
  <c r="R98" i="13"/>
  <c r="N99" i="13" s="1"/>
  <c r="O98" i="13"/>
  <c r="D99" i="13" l="1"/>
  <c r="G99" i="13"/>
  <c r="C100" i="13" s="1"/>
  <c r="R99" i="13"/>
  <c r="N100" i="13" s="1"/>
  <c r="O99" i="13"/>
  <c r="G100" i="13" l="1"/>
  <c r="C101" i="13" s="1"/>
  <c r="D100" i="13"/>
  <c r="R100" i="13"/>
  <c r="N101" i="13" s="1"/>
  <c r="O100" i="13"/>
  <c r="G101" i="13" l="1"/>
  <c r="C102" i="13" s="1"/>
  <c r="D101" i="13"/>
  <c r="R101" i="13"/>
  <c r="N102" i="13" s="1"/>
  <c r="O101" i="13"/>
  <c r="R102" i="13" l="1"/>
  <c r="N103" i="13" s="1"/>
  <c r="O102" i="13"/>
  <c r="D102" i="13"/>
  <c r="G102" i="13"/>
  <c r="C103" i="13" s="1"/>
  <c r="D103" i="13" l="1"/>
  <c r="G103" i="13"/>
  <c r="C104" i="13" s="1"/>
  <c r="R103" i="13"/>
  <c r="N104" i="13" s="1"/>
  <c r="O103" i="13"/>
  <c r="G104" i="13" l="1"/>
  <c r="C105" i="13" s="1"/>
  <c r="D104" i="13"/>
  <c r="R104" i="13"/>
  <c r="N105" i="13" s="1"/>
  <c r="O104" i="13"/>
  <c r="R105" i="13" l="1"/>
  <c r="N106" i="13" s="1"/>
  <c r="O105" i="13"/>
  <c r="D105" i="13"/>
  <c r="G105" i="13"/>
  <c r="C106" i="13" s="1"/>
  <c r="G106" i="13" l="1"/>
  <c r="C107" i="13" s="1"/>
  <c r="D106" i="13"/>
  <c r="R106" i="13"/>
  <c r="N107" i="13" s="1"/>
  <c r="O106" i="13"/>
  <c r="R107" i="13" l="1"/>
  <c r="N108" i="13" s="1"/>
  <c r="O107" i="13"/>
  <c r="D107" i="13"/>
  <c r="G107" i="13"/>
  <c r="C108" i="13" s="1"/>
  <c r="G108" i="13" l="1"/>
  <c r="C109" i="13" s="1"/>
  <c r="D108" i="13"/>
  <c r="R108" i="13"/>
  <c r="N109" i="13" s="1"/>
  <c r="O108" i="13"/>
  <c r="R109" i="13" l="1"/>
  <c r="N110" i="13" s="1"/>
  <c r="O109" i="13"/>
  <c r="D109" i="13"/>
  <c r="G109" i="13"/>
  <c r="C110" i="13" s="1"/>
  <c r="D110" i="13" l="1"/>
  <c r="G110" i="13"/>
  <c r="C111" i="13" s="1"/>
  <c r="R110" i="13"/>
  <c r="N111" i="13" s="1"/>
  <c r="O110" i="13"/>
  <c r="D111" i="13" l="1"/>
  <c r="G111" i="13"/>
  <c r="C112" i="13" s="1"/>
  <c r="R111" i="13"/>
  <c r="N112" i="13" s="1"/>
  <c r="O111" i="13"/>
  <c r="R112" i="13" l="1"/>
  <c r="N113" i="13" s="1"/>
  <c r="O112" i="13"/>
  <c r="G112" i="13"/>
  <c r="C113" i="13" s="1"/>
  <c r="D112" i="13"/>
  <c r="G113" i="13" l="1"/>
  <c r="C114" i="13" s="1"/>
  <c r="D113" i="13"/>
  <c r="R113" i="13"/>
  <c r="N114" i="13" s="1"/>
  <c r="O113" i="13"/>
  <c r="R114" i="13" l="1"/>
  <c r="N115" i="13" s="1"/>
  <c r="O114" i="13"/>
  <c r="G114" i="13"/>
  <c r="C115" i="13" s="1"/>
  <c r="D114" i="13"/>
  <c r="D115" i="13" l="1"/>
  <c r="G115" i="13"/>
  <c r="C116" i="13" s="1"/>
  <c r="R115" i="13"/>
  <c r="N116" i="13" s="1"/>
  <c r="O115" i="13"/>
  <c r="R116" i="13" l="1"/>
  <c r="N117" i="13" s="1"/>
  <c r="O116" i="13"/>
  <c r="G116" i="13"/>
  <c r="C117" i="13" s="1"/>
  <c r="D116" i="13"/>
  <c r="G117" i="13" l="1"/>
  <c r="C118" i="13" s="1"/>
  <c r="D117" i="13"/>
  <c r="R117" i="13"/>
  <c r="N118" i="13" s="1"/>
  <c r="O117" i="13"/>
  <c r="R118" i="13" l="1"/>
  <c r="N119" i="13" s="1"/>
  <c r="O118" i="13"/>
  <c r="D118" i="13"/>
  <c r="G118" i="13"/>
  <c r="C119" i="13" s="1"/>
  <c r="D119" i="13" l="1"/>
  <c r="G119" i="13"/>
  <c r="C120" i="13" s="1"/>
  <c r="R119" i="13"/>
  <c r="N120" i="13" s="1"/>
  <c r="O119" i="13"/>
  <c r="G120" i="13" l="1"/>
  <c r="C121" i="13" s="1"/>
  <c r="D120" i="13"/>
  <c r="R120" i="13"/>
  <c r="N121" i="13" s="1"/>
  <c r="O120" i="13"/>
  <c r="R121" i="13" l="1"/>
  <c r="N122" i="13" s="1"/>
  <c r="O121" i="13"/>
  <c r="D121" i="13"/>
  <c r="G121" i="13"/>
  <c r="C122" i="13" s="1"/>
  <c r="D122" i="13" l="1"/>
  <c r="G122" i="13"/>
  <c r="C123" i="13" s="1"/>
  <c r="R122" i="13"/>
  <c r="N123" i="13" s="1"/>
  <c r="O122" i="13"/>
  <c r="R123" i="13" l="1"/>
  <c r="N124" i="13" s="1"/>
  <c r="O123" i="13"/>
  <c r="D123" i="13"/>
  <c r="G123" i="13"/>
  <c r="C124" i="13" s="1"/>
  <c r="G124" i="13" l="1"/>
  <c r="C125" i="13" s="1"/>
  <c r="D124" i="13"/>
  <c r="R124" i="13"/>
  <c r="N125" i="13" s="1"/>
  <c r="O124" i="13"/>
  <c r="R125" i="13" l="1"/>
  <c r="N126" i="13" s="1"/>
  <c r="O125" i="13"/>
  <c r="D125" i="13"/>
  <c r="G125" i="13"/>
  <c r="C126" i="13" s="1"/>
  <c r="G126" i="13" l="1"/>
  <c r="C127" i="13" s="1"/>
  <c r="D126" i="13"/>
  <c r="R126" i="13"/>
  <c r="N127" i="13" s="1"/>
  <c r="O126" i="13"/>
  <c r="R127" i="13" l="1"/>
  <c r="N128" i="13" s="1"/>
  <c r="O127" i="13"/>
  <c r="D127" i="13"/>
  <c r="G127" i="13"/>
  <c r="C128" i="13" s="1"/>
  <c r="G128" i="13" l="1"/>
  <c r="C129" i="13" s="1"/>
  <c r="D128" i="13"/>
  <c r="R128" i="13"/>
  <c r="N129" i="13" s="1"/>
  <c r="O128" i="13"/>
  <c r="R129" i="13" l="1"/>
  <c r="N130" i="13" s="1"/>
  <c r="O129" i="13"/>
  <c r="G129" i="13"/>
  <c r="C130" i="13" s="1"/>
  <c r="D129" i="13"/>
  <c r="G130" i="13" l="1"/>
  <c r="C131" i="13" s="1"/>
  <c r="D130" i="13"/>
  <c r="R130" i="13"/>
  <c r="N131" i="13" s="1"/>
  <c r="O130" i="13"/>
  <c r="R131" i="13" l="1"/>
  <c r="N132" i="13" s="1"/>
  <c r="O131" i="13"/>
  <c r="D131" i="13"/>
  <c r="G131" i="13"/>
  <c r="C132" i="13" s="1"/>
  <c r="G132" i="13" l="1"/>
  <c r="C133" i="13" s="1"/>
  <c r="D132" i="13"/>
  <c r="R132" i="13"/>
  <c r="N133" i="13" s="1"/>
  <c r="O132" i="13"/>
  <c r="P133" i="13" l="1"/>
  <c r="R133" i="13" s="1"/>
  <c r="O133" i="13"/>
  <c r="Q133" i="13" s="1"/>
  <c r="E133" i="13"/>
  <c r="G133" i="13" s="1"/>
  <c r="D133" i="13"/>
  <c r="E20" i="5" l="1"/>
  <c r="E21" i="5"/>
  <c r="F16" i="5"/>
  <c r="J16" i="5" s="1"/>
  <c r="F15" i="5"/>
  <c r="J15" i="5" s="1"/>
  <c r="F14" i="5"/>
  <c r="J14" i="5" s="1"/>
  <c r="F13" i="1" l="1"/>
  <c r="L14" i="5"/>
  <c r="H13" i="1" s="1"/>
  <c r="G13" i="1" s="1"/>
  <c r="F14" i="1"/>
  <c r="L15" i="5"/>
  <c r="H14" i="1" s="1"/>
  <c r="G14" i="1" s="1"/>
  <c r="I15" i="5"/>
  <c r="I16" i="5"/>
  <c r="F15" i="1"/>
  <c r="L16" i="5"/>
  <c r="H15" i="1" s="1"/>
  <c r="G15" i="1" s="1"/>
  <c r="E37" i="5"/>
  <c r="H36" i="1"/>
  <c r="F36" i="1"/>
  <c r="E20" i="1"/>
  <c r="E21" i="1"/>
  <c r="E22" i="1"/>
  <c r="E19" i="1"/>
  <c r="E121" i="12"/>
  <c r="E120" i="12"/>
  <c r="E119" i="12"/>
  <c r="E118" i="12"/>
  <c r="E117" i="12"/>
  <c r="E116" i="12"/>
  <c r="E115" i="12"/>
  <c r="E114" i="12"/>
  <c r="E113" i="12"/>
  <c r="E112" i="12"/>
  <c r="E111" i="12"/>
  <c r="E110" i="12"/>
  <c r="E109" i="12"/>
  <c r="E108" i="12"/>
  <c r="E107" i="12"/>
  <c r="E106" i="12"/>
  <c r="E105" i="12"/>
  <c r="E104" i="12"/>
  <c r="E103" i="12"/>
  <c r="E102" i="12"/>
  <c r="E101" i="12"/>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P22" i="12"/>
  <c r="E22" i="12"/>
  <c r="E21" i="12"/>
  <c r="E20" i="12"/>
  <c r="E19" i="12"/>
  <c r="E18" i="12"/>
  <c r="E17" i="12"/>
  <c r="E16" i="12"/>
  <c r="E15" i="12"/>
  <c r="P14" i="12"/>
  <c r="R14" i="12" s="1"/>
  <c r="N15" i="12" s="1"/>
  <c r="N14" i="12"/>
  <c r="O14" i="12" s="1"/>
  <c r="F14" i="12"/>
  <c r="F15" i="12" s="1"/>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F76" i="12" s="1"/>
  <c r="F77" i="12" s="1"/>
  <c r="F78" i="12" s="1"/>
  <c r="F79" i="12" s="1"/>
  <c r="F80" i="12" s="1"/>
  <c r="F81" i="12" s="1"/>
  <c r="F82" i="12" s="1"/>
  <c r="F83" i="12" s="1"/>
  <c r="F84" i="12" s="1"/>
  <c r="F85" i="12" s="1"/>
  <c r="F86" i="12" s="1"/>
  <c r="F87" i="12" s="1"/>
  <c r="F88" i="12" s="1"/>
  <c r="F89" i="12" s="1"/>
  <c r="F90" i="12" s="1"/>
  <c r="F91" i="12" s="1"/>
  <c r="F92" i="12" s="1"/>
  <c r="F93" i="12" s="1"/>
  <c r="F94" i="12" s="1"/>
  <c r="F95" i="12" s="1"/>
  <c r="F96" i="12" s="1"/>
  <c r="F97" i="12" s="1"/>
  <c r="F98" i="12" s="1"/>
  <c r="F99" i="12" s="1"/>
  <c r="F100" i="12" s="1"/>
  <c r="F101" i="12" s="1"/>
  <c r="F102" i="12" s="1"/>
  <c r="F103" i="12" s="1"/>
  <c r="F104" i="12" s="1"/>
  <c r="F105" i="12" s="1"/>
  <c r="F106" i="12" s="1"/>
  <c r="F107" i="12" s="1"/>
  <c r="F108" i="12" s="1"/>
  <c r="F109" i="12" s="1"/>
  <c r="F110" i="12" s="1"/>
  <c r="F111" i="12" s="1"/>
  <c r="F112" i="12" s="1"/>
  <c r="F113" i="12" s="1"/>
  <c r="F114" i="12" s="1"/>
  <c r="F115" i="12" s="1"/>
  <c r="F116" i="12" s="1"/>
  <c r="F117" i="12" s="1"/>
  <c r="F118" i="12" s="1"/>
  <c r="F119" i="12" s="1"/>
  <c r="F120" i="12" s="1"/>
  <c r="F121" i="12" s="1"/>
  <c r="E14" i="12"/>
  <c r="C14" i="12"/>
  <c r="D14" i="12" s="1"/>
  <c r="A14" i="12"/>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P65" i="12"/>
  <c r="E121" i="11"/>
  <c r="E120" i="11"/>
  <c r="E119" i="11"/>
  <c r="E118" i="11"/>
  <c r="E117" i="11"/>
  <c r="E116" i="11"/>
  <c r="E115" i="11"/>
  <c r="E114" i="11"/>
  <c r="E113" i="11"/>
  <c r="E112" i="11"/>
  <c r="E111" i="11"/>
  <c r="E110" i="11"/>
  <c r="E109" i="11"/>
  <c r="E108" i="11"/>
  <c r="E107" i="11"/>
  <c r="E106" i="11"/>
  <c r="E105" i="11"/>
  <c r="E104" i="11"/>
  <c r="E103" i="11"/>
  <c r="E102" i="11"/>
  <c r="E101" i="11"/>
  <c r="E100" i="11"/>
  <c r="E99" i="11"/>
  <c r="E98" i="11"/>
  <c r="E97" i="11"/>
  <c r="E96" i="11"/>
  <c r="E95" i="11"/>
  <c r="E94" i="11"/>
  <c r="E93" i="11"/>
  <c r="E92" i="11"/>
  <c r="E91" i="11"/>
  <c r="E90" i="11"/>
  <c r="E89" i="11"/>
  <c r="E88" i="11"/>
  <c r="E87" i="11"/>
  <c r="E86" i="11"/>
  <c r="E85" i="11"/>
  <c r="P84" i="11"/>
  <c r="E84" i="11"/>
  <c r="E83" i="11"/>
  <c r="E82" i="11"/>
  <c r="E81" i="11"/>
  <c r="E80" i="11"/>
  <c r="E79" i="11"/>
  <c r="E78" i="11"/>
  <c r="E77" i="11"/>
  <c r="E76" i="11"/>
  <c r="E75" i="11"/>
  <c r="E74" i="11"/>
  <c r="E73" i="11"/>
  <c r="E72" i="11"/>
  <c r="E71" i="11"/>
  <c r="E70" i="11"/>
  <c r="E69" i="11"/>
  <c r="E68" i="11"/>
  <c r="E67" i="11"/>
  <c r="E66" i="11"/>
  <c r="E65" i="11"/>
  <c r="E64" i="11"/>
  <c r="E63" i="11"/>
  <c r="E62" i="11"/>
  <c r="E61" i="11"/>
  <c r="E60" i="11"/>
  <c r="E59" i="11"/>
  <c r="E58" i="11"/>
  <c r="P57" i="11"/>
  <c r="E57" i="11"/>
  <c r="E56" i="11"/>
  <c r="E55" i="11"/>
  <c r="E54" i="11"/>
  <c r="E53" i="11"/>
  <c r="E52" i="11"/>
  <c r="E51" i="11"/>
  <c r="E50" i="11"/>
  <c r="E49" i="11"/>
  <c r="E48" i="11"/>
  <c r="E47" i="11"/>
  <c r="E46" i="11"/>
  <c r="E45" i="11"/>
  <c r="E44" i="11"/>
  <c r="E43" i="11"/>
  <c r="E42" i="11"/>
  <c r="P41" i="11"/>
  <c r="E41" i="11"/>
  <c r="E40" i="11"/>
  <c r="E39" i="11"/>
  <c r="E38" i="11"/>
  <c r="E37" i="11"/>
  <c r="E36" i="11"/>
  <c r="E35" i="11"/>
  <c r="E34" i="11"/>
  <c r="E33" i="11"/>
  <c r="E32" i="11"/>
  <c r="E31" i="11"/>
  <c r="E30" i="11"/>
  <c r="P29" i="11"/>
  <c r="E29" i="11"/>
  <c r="E28" i="11"/>
  <c r="E27" i="11"/>
  <c r="E26" i="11"/>
  <c r="E25" i="11"/>
  <c r="E24" i="11"/>
  <c r="E23" i="11"/>
  <c r="E22" i="11"/>
  <c r="E21" i="11"/>
  <c r="E20" i="11"/>
  <c r="E19" i="11"/>
  <c r="E18" i="11"/>
  <c r="E17" i="11"/>
  <c r="E16" i="11"/>
  <c r="E15" i="11"/>
  <c r="N14" i="11"/>
  <c r="F14" i="11"/>
  <c r="F15" i="11" s="1"/>
  <c r="F16" i="11" s="1"/>
  <c r="F17" i="11" s="1"/>
  <c r="F18" i="11" s="1"/>
  <c r="F19" i="11" s="1"/>
  <c r="F20" i="11" s="1"/>
  <c r="F21" i="11" s="1"/>
  <c r="F22" i="11" s="1"/>
  <c r="F23" i="11" s="1"/>
  <c r="F24" i="11" s="1"/>
  <c r="F25" i="11" s="1"/>
  <c r="F26" i="11" s="1"/>
  <c r="F27" i="11" s="1"/>
  <c r="F28" i="11" s="1"/>
  <c r="F29" i="11" s="1"/>
  <c r="F30" i="11" s="1"/>
  <c r="F31" i="11" s="1"/>
  <c r="F32" i="11" s="1"/>
  <c r="F33" i="11" s="1"/>
  <c r="F34" i="11" s="1"/>
  <c r="F35" i="11" s="1"/>
  <c r="F36" i="11" s="1"/>
  <c r="F37" i="11" s="1"/>
  <c r="F38" i="11" s="1"/>
  <c r="F39" i="11" s="1"/>
  <c r="F40" i="11" s="1"/>
  <c r="F41" i="11" s="1"/>
  <c r="F42" i="11" s="1"/>
  <c r="F43" i="11" s="1"/>
  <c r="F44" i="11" s="1"/>
  <c r="F45" i="11" s="1"/>
  <c r="F46" i="11" s="1"/>
  <c r="F47" i="11" s="1"/>
  <c r="F48" i="11" s="1"/>
  <c r="F49" i="11" s="1"/>
  <c r="F50" i="11" s="1"/>
  <c r="F51" i="11" s="1"/>
  <c r="F52" i="11" s="1"/>
  <c r="F53" i="11" s="1"/>
  <c r="F54" i="11" s="1"/>
  <c r="F55" i="11" s="1"/>
  <c r="F56" i="11" s="1"/>
  <c r="F57" i="11" s="1"/>
  <c r="F58" i="11" s="1"/>
  <c r="F59" i="11" s="1"/>
  <c r="F60" i="11" s="1"/>
  <c r="F61" i="11" s="1"/>
  <c r="F62" i="11" s="1"/>
  <c r="F63" i="11" s="1"/>
  <c r="F64" i="11" s="1"/>
  <c r="F65" i="11" s="1"/>
  <c r="F66" i="11" s="1"/>
  <c r="F67" i="11" s="1"/>
  <c r="F68" i="11" s="1"/>
  <c r="F69" i="11" s="1"/>
  <c r="F70" i="11" s="1"/>
  <c r="F71" i="11" s="1"/>
  <c r="F72" i="11" s="1"/>
  <c r="F73" i="11" s="1"/>
  <c r="F74" i="11" s="1"/>
  <c r="F75" i="11" s="1"/>
  <c r="F76" i="11" s="1"/>
  <c r="F77" i="11" s="1"/>
  <c r="F78" i="11" s="1"/>
  <c r="F79" i="11" s="1"/>
  <c r="F80" i="11" s="1"/>
  <c r="F81" i="11" s="1"/>
  <c r="F82" i="11" s="1"/>
  <c r="F83" i="11" s="1"/>
  <c r="F84" i="11" s="1"/>
  <c r="F85" i="11" s="1"/>
  <c r="F86" i="11" s="1"/>
  <c r="F87" i="11" s="1"/>
  <c r="F88" i="11" s="1"/>
  <c r="F89" i="11" s="1"/>
  <c r="F90" i="11" s="1"/>
  <c r="F91" i="11" s="1"/>
  <c r="F92" i="11" s="1"/>
  <c r="F93" i="11" s="1"/>
  <c r="F94" i="11" s="1"/>
  <c r="F95" i="11" s="1"/>
  <c r="F96" i="11" s="1"/>
  <c r="F97" i="11" s="1"/>
  <c r="F98" i="11" s="1"/>
  <c r="F99" i="11" s="1"/>
  <c r="F100" i="11" s="1"/>
  <c r="F101" i="11" s="1"/>
  <c r="F102" i="11" s="1"/>
  <c r="F103" i="11" s="1"/>
  <c r="F104" i="11" s="1"/>
  <c r="F105" i="11" s="1"/>
  <c r="F106" i="11" s="1"/>
  <c r="F107" i="11" s="1"/>
  <c r="F108" i="11" s="1"/>
  <c r="F109" i="11" s="1"/>
  <c r="F110" i="11" s="1"/>
  <c r="F111" i="11" s="1"/>
  <c r="F112" i="11" s="1"/>
  <c r="F113" i="11" s="1"/>
  <c r="F114" i="11" s="1"/>
  <c r="F115" i="11" s="1"/>
  <c r="F116" i="11" s="1"/>
  <c r="F117" i="11" s="1"/>
  <c r="F118" i="11" s="1"/>
  <c r="F119" i="11" s="1"/>
  <c r="F120" i="11" s="1"/>
  <c r="F121" i="11" s="1"/>
  <c r="E14" i="11"/>
  <c r="C14" i="11"/>
  <c r="D14" i="11" s="1"/>
  <c r="A14" i="1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P28" i="11"/>
  <c r="A17" i="10"/>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M8" i="10"/>
  <c r="D8" i="10"/>
  <c r="D9" i="10" s="1"/>
  <c r="M7" i="10"/>
  <c r="M6" i="10"/>
  <c r="M5" i="10"/>
  <c r="M4" i="10"/>
  <c r="E10" i="10" s="1"/>
  <c r="G16" i="5"/>
  <c r="P49" i="12" l="1"/>
  <c r="P25" i="12"/>
  <c r="G14" i="12"/>
  <c r="C15" i="12" s="1"/>
  <c r="Q14" i="12"/>
  <c r="Q15" i="12" s="1"/>
  <c r="Q16" i="12" s="1"/>
  <c r="Q17" i="12" s="1"/>
  <c r="Q18" i="12" s="1"/>
  <c r="Q19" i="12" s="1"/>
  <c r="Q20" i="12" s="1"/>
  <c r="Q21" i="12" s="1"/>
  <c r="Q22" i="12" s="1"/>
  <c r="Q23" i="12" s="1"/>
  <c r="Q24" i="12" s="1"/>
  <c r="Q25" i="12" s="1"/>
  <c r="Q26" i="12" s="1"/>
  <c r="Q27" i="12" s="1"/>
  <c r="Q28" i="12" s="1"/>
  <c r="Q29" i="12" s="1"/>
  <c r="Q30" i="12" s="1"/>
  <c r="Q31" i="12" s="1"/>
  <c r="Q32" i="12" s="1"/>
  <c r="Q33" i="12" s="1"/>
  <c r="Q34" i="12" s="1"/>
  <c r="Q35" i="12" s="1"/>
  <c r="Q36" i="12" s="1"/>
  <c r="Q37" i="12" s="1"/>
  <c r="Q38" i="12" s="1"/>
  <c r="Q39" i="12" s="1"/>
  <c r="Q40" i="12" s="1"/>
  <c r="Q41" i="12" s="1"/>
  <c r="Q42" i="12" s="1"/>
  <c r="Q43" i="12" s="1"/>
  <c r="Q44" i="12" s="1"/>
  <c r="Q45" i="12" s="1"/>
  <c r="Q46" i="12" s="1"/>
  <c r="Q47" i="12" s="1"/>
  <c r="Q48" i="12" s="1"/>
  <c r="Q49" i="12" s="1"/>
  <c r="Q50" i="12" s="1"/>
  <c r="Q51" i="12" s="1"/>
  <c r="Q52" i="12" s="1"/>
  <c r="Q53" i="12" s="1"/>
  <c r="Q54" i="12" s="1"/>
  <c r="Q55" i="12" s="1"/>
  <c r="Q56" i="12" s="1"/>
  <c r="Q57" i="12" s="1"/>
  <c r="Q58" i="12" s="1"/>
  <c r="Q59" i="12" s="1"/>
  <c r="Q60" i="12" s="1"/>
  <c r="Q61" i="12" s="1"/>
  <c r="Q62" i="12" s="1"/>
  <c r="Q63" i="12" s="1"/>
  <c r="Q64" i="12" s="1"/>
  <c r="Q65" i="12" s="1"/>
  <c r="Q66" i="12" s="1"/>
  <c r="Q67" i="12" s="1"/>
  <c r="Q68" i="12" s="1"/>
  <c r="Q69" i="12" s="1"/>
  <c r="Q70" i="12" s="1"/>
  <c r="Q71" i="12" s="1"/>
  <c r="Q72" i="12" s="1"/>
  <c r="Q73" i="12" s="1"/>
  <c r="Q74" i="12" s="1"/>
  <c r="Q75" i="12" s="1"/>
  <c r="Q76" i="12" s="1"/>
  <c r="Q77" i="12" s="1"/>
  <c r="Q78" i="12" s="1"/>
  <c r="Q79" i="12" s="1"/>
  <c r="Q80" i="12" s="1"/>
  <c r="Q81" i="12" s="1"/>
  <c r="Q82" i="12" s="1"/>
  <c r="Q83" i="12" s="1"/>
  <c r="Q84" i="12" s="1"/>
  <c r="Q85" i="12" s="1"/>
  <c r="Q86" i="12" s="1"/>
  <c r="Q87" i="12" s="1"/>
  <c r="Q88" i="12" s="1"/>
  <c r="Q89" i="12" s="1"/>
  <c r="Q90" i="12" s="1"/>
  <c r="Q91" i="12" s="1"/>
  <c r="Q92" i="12" s="1"/>
  <c r="Q93" i="12" s="1"/>
  <c r="Q94" i="12" s="1"/>
  <c r="Q95" i="12" s="1"/>
  <c r="Q96" i="12" s="1"/>
  <c r="Q97" i="12" s="1"/>
  <c r="Q98" i="12" s="1"/>
  <c r="Q99" i="12" s="1"/>
  <c r="Q100" i="12" s="1"/>
  <c r="Q101" i="12" s="1"/>
  <c r="Q102" i="12" s="1"/>
  <c r="Q103" i="12" s="1"/>
  <c r="Q104" i="12" s="1"/>
  <c r="Q105" i="12" s="1"/>
  <c r="Q106" i="12" s="1"/>
  <c r="Q107" i="12" s="1"/>
  <c r="Q108" i="12" s="1"/>
  <c r="Q109" i="12" s="1"/>
  <c r="Q110" i="12" s="1"/>
  <c r="Q111" i="12" s="1"/>
  <c r="Q112" i="12" s="1"/>
  <c r="Q113" i="12" s="1"/>
  <c r="Q114" i="12" s="1"/>
  <c r="Q115" i="12" s="1"/>
  <c r="Q116" i="12" s="1"/>
  <c r="Q117" i="12" s="1"/>
  <c r="Q118" i="12" s="1"/>
  <c r="Q119" i="12" s="1"/>
  <c r="Q120" i="12" s="1"/>
  <c r="Q121" i="12" s="1"/>
  <c r="P44" i="11"/>
  <c r="G14" i="11"/>
  <c r="C15" i="11" s="1"/>
  <c r="L14" i="11"/>
  <c r="L15" i="11" s="1"/>
  <c r="L16" i="11" s="1"/>
  <c r="L17" i="11" s="1"/>
  <c r="L18" i="11" s="1"/>
  <c r="L19" i="11" s="1"/>
  <c r="L20" i="11" s="1"/>
  <c r="L21" i="11" s="1"/>
  <c r="L22" i="11" s="1"/>
  <c r="L23" i="11" s="1"/>
  <c r="L24" i="11" s="1"/>
  <c r="L25" i="11" s="1"/>
  <c r="L26" i="11" s="1"/>
  <c r="L27" i="11" s="1"/>
  <c r="L28" i="11" s="1"/>
  <c r="L29" i="11" s="1"/>
  <c r="L30" i="11" s="1"/>
  <c r="L31" i="11" s="1"/>
  <c r="L32" i="11" s="1"/>
  <c r="L33" i="11" s="1"/>
  <c r="L34" i="11" s="1"/>
  <c r="L35" i="11" s="1"/>
  <c r="L36" i="11" s="1"/>
  <c r="L37" i="11" s="1"/>
  <c r="L38" i="11" s="1"/>
  <c r="L39" i="11" s="1"/>
  <c r="L40" i="11" s="1"/>
  <c r="L41" i="11" s="1"/>
  <c r="L42" i="11" s="1"/>
  <c r="L43" i="11" s="1"/>
  <c r="L44" i="11" s="1"/>
  <c r="L45" i="11" s="1"/>
  <c r="L46" i="11" s="1"/>
  <c r="L47" i="11" s="1"/>
  <c r="L48" i="11" s="1"/>
  <c r="L49" i="11" s="1"/>
  <c r="L50" i="11" s="1"/>
  <c r="L51" i="11" s="1"/>
  <c r="L52" i="11" s="1"/>
  <c r="L53" i="11" s="1"/>
  <c r="L54" i="11" s="1"/>
  <c r="L55" i="11" s="1"/>
  <c r="L56" i="11" s="1"/>
  <c r="L57" i="11" s="1"/>
  <c r="L58" i="11" s="1"/>
  <c r="L59" i="11" s="1"/>
  <c r="L60" i="11" s="1"/>
  <c r="L61" i="11" s="1"/>
  <c r="L62" i="11" s="1"/>
  <c r="L63" i="11" s="1"/>
  <c r="L64" i="11" s="1"/>
  <c r="L65" i="11" s="1"/>
  <c r="L66" i="11" s="1"/>
  <c r="L67" i="11" s="1"/>
  <c r="L68" i="11" s="1"/>
  <c r="L69" i="11" s="1"/>
  <c r="L70" i="11" s="1"/>
  <c r="L71" i="11" s="1"/>
  <c r="L72" i="11" s="1"/>
  <c r="L73" i="11" s="1"/>
  <c r="L74" i="11" s="1"/>
  <c r="L75" i="11" s="1"/>
  <c r="L76" i="11" s="1"/>
  <c r="L77" i="11" s="1"/>
  <c r="L78" i="11" s="1"/>
  <c r="L79" i="11" s="1"/>
  <c r="L80" i="11" s="1"/>
  <c r="L81" i="11" s="1"/>
  <c r="L82" i="11" s="1"/>
  <c r="L83" i="11" s="1"/>
  <c r="L84" i="11" s="1"/>
  <c r="L85" i="11" s="1"/>
  <c r="L86" i="11" s="1"/>
  <c r="L87" i="11" s="1"/>
  <c r="L88" i="11" s="1"/>
  <c r="L89" i="11" s="1"/>
  <c r="L90" i="11" s="1"/>
  <c r="L91" i="11" s="1"/>
  <c r="L92" i="11" s="1"/>
  <c r="L93" i="11" s="1"/>
  <c r="L94" i="11" s="1"/>
  <c r="L95" i="11" s="1"/>
  <c r="L96" i="11" s="1"/>
  <c r="L97" i="11" s="1"/>
  <c r="L98" i="11" s="1"/>
  <c r="L99" i="11" s="1"/>
  <c r="L100" i="11" s="1"/>
  <c r="L101" i="11" s="1"/>
  <c r="L102" i="11" s="1"/>
  <c r="L103" i="11" s="1"/>
  <c r="L104" i="11" s="1"/>
  <c r="L105" i="11" s="1"/>
  <c r="L106" i="11" s="1"/>
  <c r="L107" i="11" s="1"/>
  <c r="L108" i="11" s="1"/>
  <c r="L109" i="11" s="1"/>
  <c r="L110" i="11" s="1"/>
  <c r="L111" i="11" s="1"/>
  <c r="L112" i="11" s="1"/>
  <c r="L113" i="11" s="1"/>
  <c r="L114" i="11" s="1"/>
  <c r="L115" i="11" s="1"/>
  <c r="L116" i="11" s="1"/>
  <c r="L117" i="11" s="1"/>
  <c r="L118" i="11" s="1"/>
  <c r="L119" i="11" s="1"/>
  <c r="L120" i="11" s="1"/>
  <c r="L121" i="11" s="1"/>
  <c r="P25" i="11"/>
  <c r="P14" i="11"/>
  <c r="R14" i="11" s="1"/>
  <c r="N15" i="11" s="1"/>
  <c r="P32" i="11"/>
  <c r="P35" i="11"/>
  <c r="P18" i="11"/>
  <c r="P21" i="11"/>
  <c r="P75" i="11"/>
  <c r="P22" i="11"/>
  <c r="P47" i="11"/>
  <c r="E12" i="10"/>
  <c r="E11" i="10"/>
  <c r="G15" i="11"/>
  <c r="C16" i="11" s="1"/>
  <c r="D15" i="11"/>
  <c r="O14" i="11"/>
  <c r="Q14" i="11"/>
  <c r="Q15" i="11" s="1"/>
  <c r="Q16" i="11" s="1"/>
  <c r="Q17" i="11" s="1"/>
  <c r="Q18" i="11" s="1"/>
  <c r="Q19" i="11" s="1"/>
  <c r="Q20" i="11" s="1"/>
  <c r="Q21" i="11" s="1"/>
  <c r="Q22" i="11" s="1"/>
  <c r="Q23" i="11" s="1"/>
  <c r="Q24" i="11" s="1"/>
  <c r="Q25" i="11" s="1"/>
  <c r="Q26" i="11" s="1"/>
  <c r="Q27" i="11" s="1"/>
  <c r="Q28" i="11" s="1"/>
  <c r="Q29" i="11" s="1"/>
  <c r="Q30" i="11" s="1"/>
  <c r="Q31" i="11" s="1"/>
  <c r="Q32" i="11" s="1"/>
  <c r="Q33" i="11" s="1"/>
  <c r="Q34" i="11" s="1"/>
  <c r="Q35" i="11" s="1"/>
  <c r="Q36" i="11" s="1"/>
  <c r="Q37" i="11" s="1"/>
  <c r="Q38" i="11" s="1"/>
  <c r="Q39" i="11" s="1"/>
  <c r="Q40" i="11" s="1"/>
  <c r="Q41" i="11" s="1"/>
  <c r="Q42" i="11" s="1"/>
  <c r="Q43" i="11" s="1"/>
  <c r="Q44" i="11" s="1"/>
  <c r="Q45" i="11" s="1"/>
  <c r="Q46" i="11" s="1"/>
  <c r="Q47" i="11" s="1"/>
  <c r="Q48" i="11" s="1"/>
  <c r="Q49" i="11" s="1"/>
  <c r="Q50" i="11" s="1"/>
  <c r="Q51" i="11" s="1"/>
  <c r="Q52" i="11" s="1"/>
  <c r="Q53" i="11" s="1"/>
  <c r="Q54" i="11" s="1"/>
  <c r="Q55" i="11" s="1"/>
  <c r="Q56" i="11" s="1"/>
  <c r="Q57" i="11" s="1"/>
  <c r="Q58" i="11" s="1"/>
  <c r="Q59" i="11" s="1"/>
  <c r="Q60" i="11" s="1"/>
  <c r="Q61" i="11" s="1"/>
  <c r="Q62" i="11" s="1"/>
  <c r="Q63" i="11" s="1"/>
  <c r="Q64" i="11" s="1"/>
  <c r="Q65" i="11" s="1"/>
  <c r="Q66" i="11" s="1"/>
  <c r="Q67" i="11" s="1"/>
  <c r="Q68" i="11" s="1"/>
  <c r="Q69" i="11" s="1"/>
  <c r="Q70" i="11" s="1"/>
  <c r="Q71" i="11" s="1"/>
  <c r="Q72" i="11" s="1"/>
  <c r="Q73" i="11" s="1"/>
  <c r="Q74" i="11" s="1"/>
  <c r="Q75" i="11" s="1"/>
  <c r="Q76" i="11" s="1"/>
  <c r="Q77" i="11" s="1"/>
  <c r="Q78" i="11" s="1"/>
  <c r="Q79" i="11" s="1"/>
  <c r="Q80" i="11" s="1"/>
  <c r="Q81" i="11" s="1"/>
  <c r="Q82" i="11" s="1"/>
  <c r="Q83" i="11" s="1"/>
  <c r="Q84" i="11" s="1"/>
  <c r="Q85" i="11" s="1"/>
  <c r="Q86" i="11" s="1"/>
  <c r="Q87" i="11" s="1"/>
  <c r="Q88" i="11" s="1"/>
  <c r="Q89" i="11" s="1"/>
  <c r="Q90" i="11" s="1"/>
  <c r="Q91" i="11" s="1"/>
  <c r="Q92" i="11" s="1"/>
  <c r="Q93" i="11" s="1"/>
  <c r="Q94" i="11" s="1"/>
  <c r="Q95" i="11" s="1"/>
  <c r="Q96" i="11" s="1"/>
  <c r="Q97" i="11" s="1"/>
  <c r="Q98" i="11" s="1"/>
  <c r="Q99" i="11" s="1"/>
  <c r="Q100" i="11" s="1"/>
  <c r="Q101" i="11" s="1"/>
  <c r="Q102" i="11" s="1"/>
  <c r="Q103" i="11" s="1"/>
  <c r="Q104" i="11" s="1"/>
  <c r="Q105" i="11" s="1"/>
  <c r="Q106" i="11" s="1"/>
  <c r="Q107" i="11" s="1"/>
  <c r="Q108" i="11" s="1"/>
  <c r="Q109" i="11" s="1"/>
  <c r="Q110" i="11" s="1"/>
  <c r="Q111" i="11" s="1"/>
  <c r="Q112" i="11" s="1"/>
  <c r="Q113" i="11" s="1"/>
  <c r="Q114" i="11" s="1"/>
  <c r="Q115" i="11" s="1"/>
  <c r="Q116" i="11" s="1"/>
  <c r="Q117" i="11" s="1"/>
  <c r="Q118" i="11" s="1"/>
  <c r="Q119" i="11" s="1"/>
  <c r="Q120" i="11" s="1"/>
  <c r="Q121" i="11" s="1"/>
  <c r="P111" i="11"/>
  <c r="P107" i="11"/>
  <c r="P103" i="11"/>
  <c r="P99" i="11"/>
  <c r="P95" i="11"/>
  <c r="P91" i="11"/>
  <c r="P87" i="11"/>
  <c r="P83" i="11"/>
  <c r="P79" i="11"/>
  <c r="P115" i="11"/>
  <c r="P119" i="11"/>
  <c r="P112" i="11"/>
  <c r="P108" i="11"/>
  <c r="P104" i="11"/>
  <c r="P100" i="11"/>
  <c r="P96" i="11"/>
  <c r="P92" i="11"/>
  <c r="P88" i="11"/>
  <c r="P116" i="11"/>
  <c r="P120" i="11"/>
  <c r="P113" i="11"/>
  <c r="P109" i="11"/>
  <c r="P105" i="11"/>
  <c r="P101" i="11"/>
  <c r="P117" i="11"/>
  <c r="P110" i="11"/>
  <c r="P102" i="11"/>
  <c r="P80" i="11"/>
  <c r="P114" i="11"/>
  <c r="P98" i="11"/>
  <c r="P90" i="11"/>
  <c r="P73" i="11"/>
  <c r="P70" i="11"/>
  <c r="P67" i="11"/>
  <c r="P60" i="11"/>
  <c r="P56" i="11"/>
  <c r="P52" i="11"/>
  <c r="P78" i="11"/>
  <c r="P118" i="11"/>
  <c r="P85" i="11"/>
  <c r="P76" i="11"/>
  <c r="P64" i="11"/>
  <c r="P97" i="11"/>
  <c r="P71" i="11"/>
  <c r="P61" i="11"/>
  <c r="P94" i="11"/>
  <c r="P89" i="11"/>
  <c r="P81" i="11"/>
  <c r="P68" i="11"/>
  <c r="P121" i="11"/>
  <c r="P74" i="11"/>
  <c r="P65" i="11"/>
  <c r="P62" i="11"/>
  <c r="P58" i="11"/>
  <c r="P54" i="11"/>
  <c r="P50" i="11"/>
  <c r="P46" i="11"/>
  <c r="P42" i="11"/>
  <c r="P38" i="11"/>
  <c r="P34" i="11"/>
  <c r="P17" i="11"/>
  <c r="P72" i="11"/>
  <c r="P24" i="11"/>
  <c r="P31" i="11"/>
  <c r="P55" i="11"/>
  <c r="P37" i="11"/>
  <c r="P82" i="11"/>
  <c r="P86" i="11"/>
  <c r="P106" i="11"/>
  <c r="P20" i="11"/>
  <c r="P27" i="11"/>
  <c r="P40" i="11"/>
  <c r="P43" i="11"/>
  <c r="P49" i="11"/>
  <c r="P51" i="11"/>
  <c r="P53" i="11"/>
  <c r="P77" i="11"/>
  <c r="P16" i="11"/>
  <c r="P23" i="11"/>
  <c r="P69" i="11"/>
  <c r="P30" i="11"/>
  <c r="P93" i="11"/>
  <c r="G15" i="12"/>
  <c r="C16" i="12" s="1"/>
  <c r="D15" i="12"/>
  <c r="P19" i="11"/>
  <c r="P33" i="11"/>
  <c r="P66" i="11"/>
  <c r="P26" i="11"/>
  <c r="P36" i="11"/>
  <c r="P39" i="11"/>
  <c r="P45" i="11"/>
  <c r="P59" i="11"/>
  <c r="P15" i="11"/>
  <c r="P48" i="11"/>
  <c r="P63" i="11"/>
  <c r="O15" i="12"/>
  <c r="P30" i="12"/>
  <c r="P45" i="12"/>
  <c r="L14" i="12"/>
  <c r="L15" i="12" s="1"/>
  <c r="L16" i="12" s="1"/>
  <c r="L17" i="12" s="1"/>
  <c r="L18" i="12" s="1"/>
  <c r="L19" i="12" s="1"/>
  <c r="L20" i="12" s="1"/>
  <c r="L21" i="12" s="1"/>
  <c r="L22" i="12" s="1"/>
  <c r="L23" i="12" s="1"/>
  <c r="L24" i="12" s="1"/>
  <c r="L25" i="12" s="1"/>
  <c r="L26" i="12" s="1"/>
  <c r="L27" i="12" s="1"/>
  <c r="L28" i="12" s="1"/>
  <c r="L29" i="12" s="1"/>
  <c r="L30" i="12" s="1"/>
  <c r="L31" i="12" s="1"/>
  <c r="L32" i="12" s="1"/>
  <c r="L33" i="12" s="1"/>
  <c r="L34" i="12" s="1"/>
  <c r="L35" i="12" s="1"/>
  <c r="L36" i="12" s="1"/>
  <c r="L37" i="12" s="1"/>
  <c r="L38" i="12" s="1"/>
  <c r="L39" i="12" s="1"/>
  <c r="L40" i="12" s="1"/>
  <c r="L41" i="12" s="1"/>
  <c r="L42" i="12" s="1"/>
  <c r="L43" i="12" s="1"/>
  <c r="L44" i="12" s="1"/>
  <c r="L45" i="12" s="1"/>
  <c r="L46" i="12" s="1"/>
  <c r="L47" i="12" s="1"/>
  <c r="L48" i="12" s="1"/>
  <c r="L49" i="12" s="1"/>
  <c r="L50" i="12" s="1"/>
  <c r="L51" i="12" s="1"/>
  <c r="L52" i="12" s="1"/>
  <c r="L53" i="12" s="1"/>
  <c r="L54" i="12" s="1"/>
  <c r="L55" i="12" s="1"/>
  <c r="L56" i="12" s="1"/>
  <c r="L57" i="12" s="1"/>
  <c r="L58" i="12" s="1"/>
  <c r="L59" i="12" s="1"/>
  <c r="L60" i="12" s="1"/>
  <c r="L61" i="12" s="1"/>
  <c r="L62" i="12" s="1"/>
  <c r="L63" i="12" s="1"/>
  <c r="L64" i="12" s="1"/>
  <c r="L65" i="12" s="1"/>
  <c r="L66" i="12" s="1"/>
  <c r="L67" i="12" s="1"/>
  <c r="L68" i="12" s="1"/>
  <c r="L69" i="12" s="1"/>
  <c r="L70" i="12" s="1"/>
  <c r="L71" i="12" s="1"/>
  <c r="L72" i="12" s="1"/>
  <c r="L73" i="12" s="1"/>
  <c r="L74" i="12" s="1"/>
  <c r="L75" i="12" s="1"/>
  <c r="L76" i="12" s="1"/>
  <c r="L77" i="12" s="1"/>
  <c r="L78" i="12" s="1"/>
  <c r="L79" i="12" s="1"/>
  <c r="L80" i="12" s="1"/>
  <c r="L81" i="12" s="1"/>
  <c r="L82" i="12" s="1"/>
  <c r="L83" i="12" s="1"/>
  <c r="L84" i="12" s="1"/>
  <c r="L85" i="12" s="1"/>
  <c r="L86" i="12" s="1"/>
  <c r="L87" i="12" s="1"/>
  <c r="L88" i="12" s="1"/>
  <c r="L89" i="12" s="1"/>
  <c r="L90" i="12" s="1"/>
  <c r="L91" i="12" s="1"/>
  <c r="L92" i="12" s="1"/>
  <c r="L93" i="12" s="1"/>
  <c r="L94" i="12" s="1"/>
  <c r="L95" i="12" s="1"/>
  <c r="L96" i="12" s="1"/>
  <c r="L97" i="12" s="1"/>
  <c r="L98" i="12" s="1"/>
  <c r="L99" i="12" s="1"/>
  <c r="L100" i="12" s="1"/>
  <c r="L101" i="12" s="1"/>
  <c r="L102" i="12" s="1"/>
  <c r="L103" i="12" s="1"/>
  <c r="L104" i="12" s="1"/>
  <c r="L105" i="12" s="1"/>
  <c r="L106" i="12" s="1"/>
  <c r="L107" i="12" s="1"/>
  <c r="L108" i="12" s="1"/>
  <c r="L109" i="12" s="1"/>
  <c r="L110" i="12" s="1"/>
  <c r="L111" i="12" s="1"/>
  <c r="L112" i="12" s="1"/>
  <c r="L113" i="12" s="1"/>
  <c r="L114" i="12" s="1"/>
  <c r="L115" i="12" s="1"/>
  <c r="L116" i="12" s="1"/>
  <c r="L117" i="12" s="1"/>
  <c r="L118" i="12" s="1"/>
  <c r="L119" i="12" s="1"/>
  <c r="L120" i="12" s="1"/>
  <c r="L121" i="12" s="1"/>
  <c r="P118" i="12"/>
  <c r="P114" i="12"/>
  <c r="P110" i="12"/>
  <c r="P106" i="12"/>
  <c r="P102" i="12"/>
  <c r="P98" i="12"/>
  <c r="P94" i="12"/>
  <c r="P90" i="12"/>
  <c r="P86" i="12"/>
  <c r="P82" i="12"/>
  <c r="P78" i="12"/>
  <c r="P74" i="12"/>
  <c r="P70" i="12"/>
  <c r="P66" i="12"/>
  <c r="P62" i="12"/>
  <c r="P58" i="12"/>
  <c r="P54" i="12"/>
  <c r="P50" i="12"/>
  <c r="P46" i="12"/>
  <c r="P119" i="12"/>
  <c r="P115" i="12"/>
  <c r="P111" i="12"/>
  <c r="P107" i="12"/>
  <c r="P103" i="12"/>
  <c r="P99" i="12"/>
  <c r="P95" i="12"/>
  <c r="P91" i="12"/>
  <c r="P87" i="12"/>
  <c r="P83" i="12"/>
  <c r="P79" i="12"/>
  <c r="P75" i="12"/>
  <c r="P71" i="12"/>
  <c r="P67" i="12"/>
  <c r="P63" i="12"/>
  <c r="P59" i="12"/>
  <c r="P55" i="12"/>
  <c r="P51" i="12"/>
  <c r="P47" i="12"/>
  <c r="P43" i="12"/>
  <c r="P39" i="12"/>
  <c r="P35" i="12"/>
  <c r="P31" i="12"/>
  <c r="P27" i="12"/>
  <c r="P23" i="12"/>
  <c r="P120" i="12"/>
  <c r="P116" i="12"/>
  <c r="P112" i="12"/>
  <c r="P108" i="12"/>
  <c r="P104" i="12"/>
  <c r="P100" i="12"/>
  <c r="P96" i="12"/>
  <c r="P92" i="12"/>
  <c r="P88" i="12"/>
  <c r="P84" i="12"/>
  <c r="P80" i="12"/>
  <c r="P76" i="12"/>
  <c r="P72" i="12"/>
  <c r="P68" i="12"/>
  <c r="P64" i="12"/>
  <c r="P60" i="12"/>
  <c r="P56" i="12"/>
  <c r="P52" i="12"/>
  <c r="P48" i="12"/>
  <c r="P44" i="12"/>
  <c r="P40" i="12"/>
  <c r="P36" i="12"/>
  <c r="P32" i="12"/>
  <c r="P28" i="12"/>
  <c r="P24" i="12"/>
  <c r="P20" i="12"/>
  <c r="P16" i="12"/>
  <c r="P121" i="12"/>
  <c r="P117" i="12"/>
  <c r="P113" i="12"/>
  <c r="P109" i="12"/>
  <c r="P105" i="12"/>
  <c r="P101" i="12"/>
  <c r="P97" i="12"/>
  <c r="P93" i="12"/>
  <c r="P89" i="12"/>
  <c r="P85" i="12"/>
  <c r="P81" i="12"/>
  <c r="P77" i="12"/>
  <c r="P73" i="12"/>
  <c r="P38" i="12"/>
  <c r="P33" i="12"/>
  <c r="P57" i="12"/>
  <c r="P41" i="12"/>
  <c r="P26" i="12"/>
  <c r="P21" i="12"/>
  <c r="P18" i="12"/>
  <c r="P15" i="12"/>
  <c r="R15" i="12" s="1"/>
  <c r="N16" i="12" s="1"/>
  <c r="P69" i="12"/>
  <c r="P34" i="12"/>
  <c r="P29" i="12"/>
  <c r="P61" i="12"/>
  <c r="P42" i="12"/>
  <c r="P37" i="12"/>
  <c r="P19" i="12"/>
  <c r="P17" i="12"/>
  <c r="P53" i="12"/>
  <c r="K20" i="5"/>
  <c r="E36" i="1" l="1"/>
  <c r="R16" i="12"/>
  <c r="N17" i="12" s="1"/>
  <c r="O16" i="12"/>
  <c r="D16" i="12"/>
  <c r="G16" i="12"/>
  <c r="C17" i="12" s="1"/>
  <c r="O15" i="11"/>
  <c r="R15" i="11"/>
  <c r="N16" i="11" s="1"/>
  <c r="G16" i="11"/>
  <c r="C17" i="11" s="1"/>
  <c r="D16" i="11"/>
  <c r="F17" i="10"/>
  <c r="F18" i="10" s="1"/>
  <c r="E17" i="10"/>
  <c r="D17" i="10"/>
  <c r="C17" i="10"/>
  <c r="F19" i="10" l="1"/>
  <c r="G17" i="12"/>
  <c r="C18" i="12" s="1"/>
  <c r="D17" i="12"/>
  <c r="G17" i="10"/>
  <c r="C18" i="10" s="1"/>
  <c r="D17" i="11"/>
  <c r="G17" i="11"/>
  <c r="C18" i="11" s="1"/>
  <c r="R16" i="11"/>
  <c r="N17" i="11" s="1"/>
  <c r="O16" i="11"/>
  <c r="O17" i="12"/>
  <c r="R17" i="12"/>
  <c r="N18" i="12" s="1"/>
  <c r="R17" i="11" l="1"/>
  <c r="N18" i="11" s="1"/>
  <c r="O17" i="11"/>
  <c r="R18" i="12"/>
  <c r="N19" i="12" s="1"/>
  <c r="O18" i="12"/>
  <c r="G18" i="11"/>
  <c r="C19" i="11" s="1"/>
  <c r="D18" i="11"/>
  <c r="D18" i="10"/>
  <c r="E18" i="10" s="1"/>
  <c r="G18" i="10" s="1"/>
  <c r="C19" i="10" s="1"/>
  <c r="D18" i="12"/>
  <c r="G18" i="12"/>
  <c r="C19" i="12" s="1"/>
  <c r="F20" i="10"/>
  <c r="I14" i="5"/>
  <c r="K14" i="5"/>
  <c r="D19" i="10" l="1"/>
  <c r="E19" i="10" s="1"/>
  <c r="G19" i="10" s="1"/>
  <c r="C20" i="10" s="1"/>
  <c r="G19" i="12"/>
  <c r="C20" i="12" s="1"/>
  <c r="D19" i="12"/>
  <c r="F21" i="10"/>
  <c r="G19" i="11"/>
  <c r="C20" i="11" s="1"/>
  <c r="D19" i="11"/>
  <c r="R19" i="12"/>
  <c r="N20" i="12" s="1"/>
  <c r="O19" i="12"/>
  <c r="O18" i="11"/>
  <c r="R18" i="11"/>
  <c r="N19" i="11" s="1"/>
  <c r="G36" i="1" l="1"/>
  <c r="R19" i="11"/>
  <c r="N20" i="11" s="1"/>
  <c r="O19" i="11"/>
  <c r="G20" i="11"/>
  <c r="C21" i="11" s="1"/>
  <c r="D20" i="11"/>
  <c r="F22" i="10"/>
  <c r="G20" i="12"/>
  <c r="C21" i="12" s="1"/>
  <c r="D20" i="12"/>
  <c r="D20" i="10"/>
  <c r="E20" i="10" s="1"/>
  <c r="G20" i="10" s="1"/>
  <c r="C21" i="10" s="1"/>
  <c r="O20" i="12"/>
  <c r="R20" i="12"/>
  <c r="N21" i="12" s="1"/>
  <c r="K16" i="5"/>
  <c r="K15" i="5"/>
  <c r="D21" i="10" l="1"/>
  <c r="E21" i="10" s="1"/>
  <c r="G21" i="10" s="1"/>
  <c r="C22" i="10" s="1"/>
  <c r="F23" i="10"/>
  <c r="R21" i="12"/>
  <c r="N22" i="12" s="1"/>
  <c r="O21" i="12"/>
  <c r="G21" i="12"/>
  <c r="C22" i="12" s="1"/>
  <c r="D21" i="12"/>
  <c r="D21" i="11"/>
  <c r="G21" i="11"/>
  <c r="C22" i="11" s="1"/>
  <c r="R20" i="11"/>
  <c r="N21" i="11" s="1"/>
  <c r="O20" i="11"/>
  <c r="D22" i="10" l="1"/>
  <c r="E22" i="10" s="1"/>
  <c r="G22" i="10" s="1"/>
  <c r="C23" i="10" s="1"/>
  <c r="G22" i="11"/>
  <c r="C23" i="11" s="1"/>
  <c r="D22" i="11"/>
  <c r="G22" i="12"/>
  <c r="C23" i="12" s="1"/>
  <c r="D22" i="12"/>
  <c r="R22" i="12"/>
  <c r="N23" i="12" s="1"/>
  <c r="O22" i="12"/>
  <c r="F24" i="10"/>
  <c r="R21" i="11"/>
  <c r="N22" i="11" s="1"/>
  <c r="O21" i="11"/>
  <c r="G28" i="5"/>
  <c r="G30" i="5"/>
  <c r="G31" i="5"/>
  <c r="G32" i="5"/>
  <c r="G27" i="5"/>
  <c r="G21" i="5"/>
  <c r="H21" i="5" s="1"/>
  <c r="J21" i="5" s="1"/>
  <c r="G22" i="5"/>
  <c r="H22" i="5" s="1"/>
  <c r="J22" i="5" s="1"/>
  <c r="G23" i="5"/>
  <c r="H23" i="5" s="1"/>
  <c r="J23" i="5" s="1"/>
  <c r="G14" i="5"/>
  <c r="F33" i="5"/>
  <c r="E16" i="5"/>
  <c r="E15" i="5"/>
  <c r="E14" i="5"/>
  <c r="I22" i="5" l="1"/>
  <c r="L22" i="5"/>
  <c r="L23" i="5"/>
  <c r="I23" i="5"/>
  <c r="L21" i="5"/>
  <c r="I21" i="5"/>
  <c r="G37" i="5"/>
  <c r="F37" i="5"/>
  <c r="G15" i="5"/>
  <c r="G24" i="5" s="1"/>
  <c r="D23" i="10"/>
  <c r="E23" i="10" s="1"/>
  <c r="G23" i="10" s="1"/>
  <c r="C24" i="10" s="1"/>
  <c r="O22" i="11"/>
  <c r="R22" i="11"/>
  <c r="N23" i="11" s="1"/>
  <c r="F25" i="10"/>
  <c r="R23" i="12"/>
  <c r="N24" i="12" s="1"/>
  <c r="O23" i="12"/>
  <c r="G23" i="12"/>
  <c r="C24" i="12" s="1"/>
  <c r="D23" i="12"/>
  <c r="G23" i="11"/>
  <c r="C24" i="11" s="1"/>
  <c r="D23" i="11"/>
  <c r="H31" i="5"/>
  <c r="J31" i="5" s="1"/>
  <c r="H30" i="5"/>
  <c r="J30" i="5" s="1"/>
  <c r="H28" i="5"/>
  <c r="J28" i="5" s="1"/>
  <c r="H27" i="5"/>
  <c r="J33" i="5"/>
  <c r="H32" i="5"/>
  <c r="J32" i="5" s="1"/>
  <c r="E24" i="5"/>
  <c r="E39" i="5" s="1"/>
  <c r="F24" i="5"/>
  <c r="G39" i="5" l="1"/>
  <c r="G40" i="5" s="1"/>
  <c r="G41" i="5" s="1"/>
  <c r="I32" i="5"/>
  <c r="I35" i="5"/>
  <c r="I34" i="5"/>
  <c r="I30" i="5"/>
  <c r="I33" i="5"/>
  <c r="I28" i="5"/>
  <c r="I31" i="5"/>
  <c r="E40" i="5"/>
  <c r="E41" i="5" s="1"/>
  <c r="J27" i="5"/>
  <c r="I27" i="5" s="1"/>
  <c r="H37" i="5"/>
  <c r="D24" i="10"/>
  <c r="E24" i="10" s="1"/>
  <c r="G24" i="10" s="1"/>
  <c r="C25" i="10" s="1"/>
  <c r="G24" i="11"/>
  <c r="C25" i="11" s="1"/>
  <c r="D24" i="11"/>
  <c r="G24" i="12"/>
  <c r="C25" i="12" s="1"/>
  <c r="D24" i="12"/>
  <c r="R24" i="12"/>
  <c r="N25" i="12" s="1"/>
  <c r="O24" i="12"/>
  <c r="F26" i="10"/>
  <c r="R23" i="11"/>
  <c r="N24" i="11" s="1"/>
  <c r="O23" i="11"/>
  <c r="J24" i="5"/>
  <c r="I24" i="5"/>
  <c r="H24" i="5"/>
  <c r="L24" i="5"/>
  <c r="K24" i="5"/>
  <c r="F39" i="5"/>
  <c r="F42" i="5" l="1"/>
  <c r="F40" i="5"/>
  <c r="F41" i="5" s="1"/>
  <c r="F43" i="5" s="1"/>
  <c r="J37" i="5"/>
  <c r="J39" i="5" s="1"/>
  <c r="J40" i="5" s="1"/>
  <c r="J41" i="5" s="1"/>
  <c r="I37" i="5"/>
  <c r="I39" i="5" s="1"/>
  <c r="I40" i="5" s="1"/>
  <c r="I41" i="5" s="1"/>
  <c r="D25" i="10"/>
  <c r="E25" i="10" s="1"/>
  <c r="G25" i="10" s="1"/>
  <c r="C26" i="10" s="1"/>
  <c r="F27" i="10"/>
  <c r="R24" i="11"/>
  <c r="N25" i="11" s="1"/>
  <c r="O24" i="11"/>
  <c r="R25" i="12"/>
  <c r="N26" i="12" s="1"/>
  <c r="O25" i="12"/>
  <c r="G25" i="12"/>
  <c r="C26" i="12" s="1"/>
  <c r="D25" i="12"/>
  <c r="G25" i="11"/>
  <c r="C26" i="11" s="1"/>
  <c r="D25" i="11"/>
  <c r="H39" i="5"/>
  <c r="H40" i="5" l="1"/>
  <c r="H41" i="5" s="1"/>
  <c r="H43" i="5" s="1"/>
  <c r="L37" i="5"/>
  <c r="L39" i="5" s="1"/>
  <c r="K37" i="5"/>
  <c r="K39" i="5" s="1"/>
  <c r="G26" i="11"/>
  <c r="C27" i="11" s="1"/>
  <c r="D26" i="11"/>
  <c r="G26" i="12"/>
  <c r="C27" i="12" s="1"/>
  <c r="D26" i="12"/>
  <c r="R26" i="12"/>
  <c r="N27" i="12" s="1"/>
  <c r="O26" i="12"/>
  <c r="O25" i="11"/>
  <c r="R25" i="11"/>
  <c r="N26" i="11" s="1"/>
  <c r="F28" i="10"/>
  <c r="D26" i="10"/>
  <c r="E26" i="10" s="1"/>
  <c r="G26" i="10" s="1"/>
  <c r="C27" i="10" s="1"/>
  <c r="H42" i="5"/>
  <c r="J42" i="5"/>
  <c r="J43" i="5"/>
  <c r="L40" i="5" l="1"/>
  <c r="L41" i="5" s="1"/>
  <c r="L43" i="5" s="1"/>
  <c r="K40" i="5"/>
  <c r="K41" i="5" s="1"/>
  <c r="L42" i="5"/>
  <c r="D27" i="10"/>
  <c r="E27" i="10" s="1"/>
  <c r="G27" i="10" s="1"/>
  <c r="C28" i="10" s="1"/>
  <c r="F29" i="10"/>
  <c r="R27" i="12"/>
  <c r="N28" i="12" s="1"/>
  <c r="O27" i="12"/>
  <c r="G27" i="12"/>
  <c r="C28" i="12" s="1"/>
  <c r="D27" i="12"/>
  <c r="O26" i="11"/>
  <c r="R26" i="11"/>
  <c r="N27" i="11" s="1"/>
  <c r="G27" i="11"/>
  <c r="C28" i="11" s="1"/>
  <c r="D27" i="11"/>
  <c r="H23" i="1"/>
  <c r="D28" i="10" l="1"/>
  <c r="E28" i="10" s="1"/>
  <c r="G28" i="10" s="1"/>
  <c r="C29" i="10" s="1"/>
  <c r="D28" i="11"/>
  <c r="G28" i="11"/>
  <c r="C29" i="11" s="1"/>
  <c r="R27" i="11"/>
  <c r="N28" i="11" s="1"/>
  <c r="O27" i="11"/>
  <c r="R28" i="12"/>
  <c r="N29" i="12" s="1"/>
  <c r="O28" i="12"/>
  <c r="F30" i="10"/>
  <c r="G28" i="12"/>
  <c r="C29" i="12" s="1"/>
  <c r="D28" i="12"/>
  <c r="G23" i="1"/>
  <c r="G38" i="1" s="1"/>
  <c r="H38" i="1"/>
  <c r="H39" i="1" l="1"/>
  <c r="H40" i="1" s="1"/>
  <c r="G39" i="1"/>
  <c r="G40" i="1" s="1"/>
  <c r="D29" i="10"/>
  <c r="E29" i="10" s="1"/>
  <c r="G29" i="10"/>
  <c r="C30" i="10" s="1"/>
  <c r="G29" i="12"/>
  <c r="C30" i="12" s="1"/>
  <c r="D29" i="12"/>
  <c r="G29" i="11"/>
  <c r="C30" i="11" s="1"/>
  <c r="D29" i="11"/>
  <c r="R28" i="11"/>
  <c r="N29" i="11" s="1"/>
  <c r="O28" i="11"/>
  <c r="R29" i="12"/>
  <c r="N30" i="12" s="1"/>
  <c r="O29" i="12"/>
  <c r="F31" i="10"/>
  <c r="H41" i="1"/>
  <c r="F32" i="10" l="1"/>
  <c r="R30" i="12"/>
  <c r="N31" i="12" s="1"/>
  <c r="O30" i="12"/>
  <c r="G30" i="11"/>
  <c r="C31" i="11" s="1"/>
  <c r="D30" i="11"/>
  <c r="O29" i="11"/>
  <c r="R29" i="11"/>
  <c r="N30" i="11" s="1"/>
  <c r="G30" i="12"/>
  <c r="C31" i="12" s="1"/>
  <c r="D30" i="12"/>
  <c r="D30" i="10"/>
  <c r="E30" i="10" s="1"/>
  <c r="G30" i="10" s="1"/>
  <c r="C31" i="10" s="1"/>
  <c r="D31" i="10" l="1"/>
  <c r="E31" i="10" s="1"/>
  <c r="G31" i="10" s="1"/>
  <c r="C32" i="10" s="1"/>
  <c r="G31" i="12"/>
  <c r="C32" i="12" s="1"/>
  <c r="D31" i="12"/>
  <c r="R30" i="11"/>
  <c r="N31" i="11" s="1"/>
  <c r="O30" i="11"/>
  <c r="G31" i="11"/>
  <c r="C32" i="11" s="1"/>
  <c r="D31" i="11"/>
  <c r="R31" i="12"/>
  <c r="N32" i="12" s="1"/>
  <c r="O31" i="12"/>
  <c r="F33" i="10"/>
  <c r="E13" i="1"/>
  <c r="E15" i="1"/>
  <c r="D32" i="10" l="1"/>
  <c r="E32" i="10" s="1"/>
  <c r="G32" i="10" s="1"/>
  <c r="C33" i="10" s="1"/>
  <c r="F34" i="10"/>
  <c r="R32" i="12"/>
  <c r="N33" i="12" s="1"/>
  <c r="O32" i="12"/>
  <c r="G32" i="11"/>
  <c r="C33" i="11" s="1"/>
  <c r="D32" i="11"/>
  <c r="R31" i="11"/>
  <c r="N32" i="11" s="1"/>
  <c r="O31" i="11"/>
  <c r="D32" i="12"/>
  <c r="G32" i="12"/>
  <c r="C33" i="12" s="1"/>
  <c r="D33" i="10" l="1"/>
  <c r="E33" i="10" s="1"/>
  <c r="G33" i="10" s="1"/>
  <c r="C34" i="10" s="1"/>
  <c r="R32" i="11"/>
  <c r="N33" i="11" s="1"/>
  <c r="O32" i="11"/>
  <c r="G33" i="12"/>
  <c r="C34" i="12" s="1"/>
  <c r="D33" i="12"/>
  <c r="O33" i="12"/>
  <c r="R33" i="12"/>
  <c r="N34" i="12" s="1"/>
  <c r="G33" i="11"/>
  <c r="C34" i="11" s="1"/>
  <c r="D33" i="11"/>
  <c r="F35" i="10"/>
  <c r="D34" i="10" l="1"/>
  <c r="E34" i="10" s="1"/>
  <c r="G34" i="10" s="1"/>
  <c r="C35" i="10" s="1"/>
  <c r="R34" i="12"/>
  <c r="N35" i="12" s="1"/>
  <c r="O34" i="12"/>
  <c r="F36" i="10"/>
  <c r="G34" i="11"/>
  <c r="C35" i="11" s="1"/>
  <c r="D34" i="11"/>
  <c r="R33" i="11"/>
  <c r="N34" i="11" s="1"/>
  <c r="O33" i="11"/>
  <c r="G34" i="12"/>
  <c r="C35" i="12" s="1"/>
  <c r="D34" i="12"/>
  <c r="D35" i="10" l="1"/>
  <c r="E35" i="10" s="1"/>
  <c r="G35" i="10" s="1"/>
  <c r="C36" i="10" s="1"/>
  <c r="R34" i="11"/>
  <c r="N35" i="11" s="1"/>
  <c r="O34" i="11"/>
  <c r="D35" i="11"/>
  <c r="G35" i="11"/>
  <c r="C36" i="11" s="1"/>
  <c r="F37" i="10"/>
  <c r="G35" i="12"/>
  <c r="C36" i="12" s="1"/>
  <c r="D35" i="12"/>
  <c r="R35" i="12"/>
  <c r="N36" i="12" s="1"/>
  <c r="O35" i="12"/>
  <c r="R36" i="12" l="1"/>
  <c r="N37" i="12" s="1"/>
  <c r="O36" i="12"/>
  <c r="G36" i="12"/>
  <c r="C37" i="12" s="1"/>
  <c r="D36" i="12"/>
  <c r="F38" i="10"/>
  <c r="R35" i="11"/>
  <c r="N36" i="11" s="1"/>
  <c r="O35" i="11"/>
  <c r="D36" i="10"/>
  <c r="E36" i="10" s="1"/>
  <c r="G36" i="10" s="1"/>
  <c r="C37" i="10" s="1"/>
  <c r="G36" i="11"/>
  <c r="C37" i="11" s="1"/>
  <c r="D36" i="11"/>
  <c r="D37" i="10" l="1"/>
  <c r="E37" i="10" s="1"/>
  <c r="G37" i="10" s="1"/>
  <c r="C38" i="10" s="1"/>
  <c r="G37" i="11"/>
  <c r="C38" i="11" s="1"/>
  <c r="D37" i="11"/>
  <c r="R36" i="11"/>
  <c r="N37" i="11" s="1"/>
  <c r="O36" i="11"/>
  <c r="F39" i="10"/>
  <c r="D37" i="12"/>
  <c r="G37" i="12"/>
  <c r="C38" i="12" s="1"/>
  <c r="R37" i="12"/>
  <c r="N38" i="12" s="1"/>
  <c r="O37" i="12"/>
  <c r="D38" i="10" l="1"/>
  <c r="E38" i="10" s="1"/>
  <c r="G38" i="10" s="1"/>
  <c r="C39" i="10" s="1"/>
  <c r="O38" i="12"/>
  <c r="R38" i="12"/>
  <c r="N39" i="12" s="1"/>
  <c r="G38" i="12"/>
  <c r="C39" i="12" s="1"/>
  <c r="D38" i="12"/>
  <c r="F40" i="10"/>
  <c r="R37" i="11"/>
  <c r="N38" i="11" s="1"/>
  <c r="O37" i="11"/>
  <c r="D38" i="11"/>
  <c r="G38" i="11"/>
  <c r="C39" i="11" s="1"/>
  <c r="D39" i="10" l="1"/>
  <c r="E39" i="10" s="1"/>
  <c r="G39" i="10" s="1"/>
  <c r="C40" i="10" s="1"/>
  <c r="G39" i="11"/>
  <c r="C40" i="11" s="1"/>
  <c r="D39" i="11"/>
  <c r="R38" i="11"/>
  <c r="N39" i="11" s="1"/>
  <c r="O38" i="11"/>
  <c r="F41" i="10"/>
  <c r="R39" i="12"/>
  <c r="N40" i="12" s="1"/>
  <c r="O39" i="12"/>
  <c r="G39" i="12"/>
  <c r="C40" i="12" s="1"/>
  <c r="D39" i="12"/>
  <c r="D40" i="10" l="1"/>
  <c r="E40" i="10" s="1"/>
  <c r="G40" i="10" s="1"/>
  <c r="C41" i="10" s="1"/>
  <c r="D40" i="12"/>
  <c r="G40" i="12"/>
  <c r="C41" i="12" s="1"/>
  <c r="F42" i="10"/>
  <c r="R40" i="12"/>
  <c r="N41" i="12" s="1"/>
  <c r="O40" i="12"/>
  <c r="O39" i="11"/>
  <c r="R39" i="11"/>
  <c r="N40" i="11" s="1"/>
  <c r="G40" i="11"/>
  <c r="C41" i="11" s="1"/>
  <c r="D40" i="11"/>
  <c r="D41" i="10" l="1"/>
  <c r="E41" i="10" s="1"/>
  <c r="G41" i="10" s="1"/>
  <c r="C42" i="10" s="1"/>
  <c r="R40" i="11"/>
  <c r="N41" i="11" s="1"/>
  <c r="O40" i="11"/>
  <c r="R41" i="12"/>
  <c r="N42" i="12" s="1"/>
  <c r="O41" i="12"/>
  <c r="F43" i="10"/>
  <c r="G41" i="11"/>
  <c r="C42" i="11" s="1"/>
  <c r="D41" i="11"/>
  <c r="G41" i="12"/>
  <c r="C42" i="12" s="1"/>
  <c r="D41" i="12"/>
  <c r="D42" i="10" l="1"/>
  <c r="E42" i="10" s="1"/>
  <c r="G42" i="10" s="1"/>
  <c r="C43" i="10" s="1"/>
  <c r="G42" i="12"/>
  <c r="C43" i="12" s="1"/>
  <c r="D42" i="12"/>
  <c r="G42" i="11"/>
  <c r="C43" i="11" s="1"/>
  <c r="D42" i="11"/>
  <c r="R41" i="11"/>
  <c r="N42" i="11" s="1"/>
  <c r="O41" i="11"/>
  <c r="F44" i="10"/>
  <c r="R42" i="12"/>
  <c r="N43" i="12" s="1"/>
  <c r="O42" i="12"/>
  <c r="D43" i="10" l="1"/>
  <c r="E43" i="10" s="1"/>
  <c r="G43" i="10" s="1"/>
  <c r="C44" i="10" s="1"/>
  <c r="O42" i="11"/>
  <c r="R42" i="11"/>
  <c r="N43" i="11" s="1"/>
  <c r="G43" i="11"/>
  <c r="C44" i="11" s="1"/>
  <c r="D43" i="11"/>
  <c r="O43" i="12"/>
  <c r="R43" i="12"/>
  <c r="N44" i="12" s="1"/>
  <c r="F45" i="10"/>
  <c r="G43" i="12"/>
  <c r="C44" i="12" s="1"/>
  <c r="D43" i="12"/>
  <c r="D44" i="10" l="1"/>
  <c r="E44" i="10" s="1"/>
  <c r="G44" i="10" s="1"/>
  <c r="C45" i="10" s="1"/>
  <c r="F46" i="10"/>
  <c r="R44" i="12"/>
  <c r="N45" i="12" s="1"/>
  <c r="O44" i="12"/>
  <c r="G44" i="12"/>
  <c r="C45" i="12" s="1"/>
  <c r="D44" i="12"/>
  <c r="R43" i="11"/>
  <c r="N44" i="11" s="1"/>
  <c r="O43" i="11"/>
  <c r="D44" i="11"/>
  <c r="G44" i="11"/>
  <c r="C45" i="11" s="1"/>
  <c r="D45" i="10" l="1"/>
  <c r="E45" i="10" s="1"/>
  <c r="G45" i="10" s="1"/>
  <c r="C46" i="10" s="1"/>
  <c r="R44" i="11"/>
  <c r="N45" i="11" s="1"/>
  <c r="O44" i="11"/>
  <c r="G45" i="11"/>
  <c r="C46" i="11" s="1"/>
  <c r="D45" i="11"/>
  <c r="G45" i="12"/>
  <c r="C46" i="12" s="1"/>
  <c r="D45" i="12"/>
  <c r="R45" i="12"/>
  <c r="N46" i="12" s="1"/>
  <c r="O45" i="12"/>
  <c r="F47" i="10"/>
  <c r="D46" i="10" l="1"/>
  <c r="E46" i="10" s="1"/>
  <c r="G46" i="10" s="1"/>
  <c r="C47" i="10" s="1"/>
  <c r="O46" i="12"/>
  <c r="R46" i="12"/>
  <c r="N47" i="12" s="1"/>
  <c r="F48" i="10"/>
  <c r="O45" i="11"/>
  <c r="R45" i="11"/>
  <c r="N46" i="11" s="1"/>
  <c r="G46" i="12"/>
  <c r="C47" i="12" s="1"/>
  <c r="D46" i="12"/>
  <c r="G46" i="11"/>
  <c r="C47" i="11" s="1"/>
  <c r="D46" i="11"/>
  <c r="D47" i="11" l="1"/>
  <c r="G47" i="11"/>
  <c r="C48" i="11" s="1"/>
  <c r="R46" i="11"/>
  <c r="N47" i="11" s="1"/>
  <c r="O46" i="11"/>
  <c r="G47" i="12"/>
  <c r="C48" i="12" s="1"/>
  <c r="D47" i="12"/>
  <c r="F49" i="10"/>
  <c r="R47" i="12"/>
  <c r="N48" i="12" s="1"/>
  <c r="O47" i="12"/>
  <c r="D47" i="10"/>
  <c r="E47" i="10" s="1"/>
  <c r="G47" i="10" s="1"/>
  <c r="C48" i="10" s="1"/>
  <c r="D48" i="10" l="1"/>
  <c r="E48" i="10" s="1"/>
  <c r="G48" i="10" s="1"/>
  <c r="C49" i="10" s="1"/>
  <c r="R48" i="12"/>
  <c r="N49" i="12" s="1"/>
  <c r="O48" i="12"/>
  <c r="G48" i="12"/>
  <c r="C49" i="12" s="1"/>
  <c r="D48" i="12"/>
  <c r="R47" i="11"/>
  <c r="N48" i="11" s="1"/>
  <c r="O47" i="11"/>
  <c r="F50" i="10"/>
  <c r="G48" i="11"/>
  <c r="C49" i="11" s="1"/>
  <c r="D48" i="11"/>
  <c r="D49" i="10" l="1"/>
  <c r="E49" i="10" s="1"/>
  <c r="G49" i="10" s="1"/>
  <c r="C50" i="10" s="1"/>
  <c r="F51" i="10"/>
  <c r="G49" i="11"/>
  <c r="C50" i="11" s="1"/>
  <c r="D49" i="11"/>
  <c r="R48" i="11"/>
  <c r="N49" i="11" s="1"/>
  <c r="O48" i="11"/>
  <c r="G49" i="12"/>
  <c r="C50" i="12" s="1"/>
  <c r="D49" i="12"/>
  <c r="R49" i="12"/>
  <c r="N50" i="12" s="1"/>
  <c r="O49" i="12"/>
  <c r="D50" i="10" l="1"/>
  <c r="E50" i="10" s="1"/>
  <c r="G50" i="10" s="1"/>
  <c r="C51" i="10" s="1"/>
  <c r="O50" i="12"/>
  <c r="R50" i="12"/>
  <c r="N51" i="12" s="1"/>
  <c r="G50" i="12"/>
  <c r="C51" i="12" s="1"/>
  <c r="D50" i="12"/>
  <c r="D50" i="11"/>
  <c r="G50" i="11"/>
  <c r="C51" i="11" s="1"/>
  <c r="F52" i="10"/>
  <c r="R49" i="11"/>
  <c r="N50" i="11" s="1"/>
  <c r="O49" i="11"/>
  <c r="D51" i="10" l="1"/>
  <c r="E51" i="10" s="1"/>
  <c r="G51" i="10" s="1"/>
  <c r="C52" i="10" s="1"/>
  <c r="R50" i="11"/>
  <c r="N51" i="11" s="1"/>
  <c r="O50" i="11"/>
  <c r="F53" i="10"/>
  <c r="G51" i="11"/>
  <c r="C52" i="11" s="1"/>
  <c r="D51" i="11"/>
  <c r="G51" i="12"/>
  <c r="C52" i="12" s="1"/>
  <c r="D51" i="12"/>
  <c r="R51" i="12"/>
  <c r="N52" i="12" s="1"/>
  <c r="O51" i="12"/>
  <c r="D52" i="10" l="1"/>
  <c r="E52" i="10" s="1"/>
  <c r="G52" i="10" s="1"/>
  <c r="C53" i="10" s="1"/>
  <c r="F54" i="10"/>
  <c r="G52" i="12"/>
  <c r="C53" i="12" s="1"/>
  <c r="D52" i="12"/>
  <c r="R52" i="12"/>
  <c r="N53" i="12" s="1"/>
  <c r="O52" i="12"/>
  <c r="R51" i="11"/>
  <c r="N52" i="11" s="1"/>
  <c r="O51" i="11"/>
  <c r="D52" i="11"/>
  <c r="G52" i="11"/>
  <c r="C53" i="11" s="1"/>
  <c r="D53" i="10" l="1"/>
  <c r="E53" i="10" s="1"/>
  <c r="G53" i="10" s="1"/>
  <c r="C54" i="10" s="1"/>
  <c r="R52" i="11"/>
  <c r="N53" i="11" s="1"/>
  <c r="O52" i="11"/>
  <c r="G53" i="11"/>
  <c r="C54" i="11" s="1"/>
  <c r="D53" i="11"/>
  <c r="G53" i="12"/>
  <c r="C54" i="12" s="1"/>
  <c r="D53" i="12"/>
  <c r="F55" i="10"/>
  <c r="O53" i="12"/>
  <c r="R53" i="12"/>
  <c r="N54" i="12" s="1"/>
  <c r="D54" i="10" l="1"/>
  <c r="E54" i="10" s="1"/>
  <c r="G54" i="10" s="1"/>
  <c r="C55" i="10" s="1"/>
  <c r="F56" i="10"/>
  <c r="O54" i="12"/>
  <c r="R54" i="12"/>
  <c r="N55" i="12" s="1"/>
  <c r="D54" i="11"/>
  <c r="G54" i="11"/>
  <c r="C55" i="11" s="1"/>
  <c r="G54" i="12"/>
  <c r="C55" i="12" s="1"/>
  <c r="D54" i="12"/>
  <c r="R53" i="11"/>
  <c r="N54" i="11" s="1"/>
  <c r="O53" i="11"/>
  <c r="O54" i="11" l="1"/>
  <c r="R54" i="11"/>
  <c r="N55" i="11" s="1"/>
  <c r="G55" i="11"/>
  <c r="C56" i="11" s="1"/>
  <c r="D55" i="11"/>
  <c r="O55" i="12"/>
  <c r="R55" i="12"/>
  <c r="N56" i="12" s="1"/>
  <c r="G55" i="12"/>
  <c r="C56" i="12" s="1"/>
  <c r="D55" i="12"/>
  <c r="F57" i="10"/>
  <c r="D55" i="10"/>
  <c r="E55" i="10" s="1"/>
  <c r="G55" i="10" s="1"/>
  <c r="C56" i="10" s="1"/>
  <c r="D56" i="10" l="1"/>
  <c r="E56" i="10" s="1"/>
  <c r="G56" i="10" s="1"/>
  <c r="C57" i="10" s="1"/>
  <c r="R56" i="12"/>
  <c r="N57" i="12" s="1"/>
  <c r="O56" i="12"/>
  <c r="F58" i="10"/>
  <c r="G56" i="12"/>
  <c r="C57" i="12" s="1"/>
  <c r="D56" i="12"/>
  <c r="G56" i="11"/>
  <c r="C57" i="11" s="1"/>
  <c r="D56" i="11"/>
  <c r="R55" i="11"/>
  <c r="N56" i="11" s="1"/>
  <c r="O55" i="11"/>
  <c r="D57" i="10" l="1"/>
  <c r="E57" i="10" s="1"/>
  <c r="G57" i="10" s="1"/>
  <c r="C58" i="10" s="1"/>
  <c r="R56" i="11"/>
  <c r="N57" i="11" s="1"/>
  <c r="O56" i="11"/>
  <c r="G57" i="12"/>
  <c r="C58" i="12" s="1"/>
  <c r="D57" i="12"/>
  <c r="F59" i="10"/>
  <c r="G57" i="11"/>
  <c r="C58" i="11" s="1"/>
  <c r="D57" i="11"/>
  <c r="R57" i="12"/>
  <c r="N58" i="12" s="1"/>
  <c r="O57" i="12"/>
  <c r="D58" i="10" l="1"/>
  <c r="E58" i="10" s="1"/>
  <c r="G58" i="10" s="1"/>
  <c r="C59" i="10" s="1"/>
  <c r="D58" i="11"/>
  <c r="G58" i="11"/>
  <c r="C59" i="11" s="1"/>
  <c r="O58" i="12"/>
  <c r="R58" i="12"/>
  <c r="N59" i="12" s="1"/>
  <c r="G58" i="12"/>
  <c r="C59" i="12" s="1"/>
  <c r="D58" i="12"/>
  <c r="F60" i="10"/>
  <c r="R57" i="11"/>
  <c r="N58" i="11" s="1"/>
  <c r="O57" i="11"/>
  <c r="D59" i="10" l="1"/>
  <c r="E59" i="10" s="1"/>
  <c r="G59" i="10" s="1"/>
  <c r="C60" i="10" s="1"/>
  <c r="G59" i="12"/>
  <c r="C60" i="12" s="1"/>
  <c r="D59" i="12"/>
  <c r="R58" i="11"/>
  <c r="N59" i="11" s="1"/>
  <c r="O58" i="11"/>
  <c r="F61" i="10"/>
  <c r="R59" i="12"/>
  <c r="N60" i="12" s="1"/>
  <c r="O59" i="12"/>
  <c r="G59" i="11"/>
  <c r="C60" i="11" s="1"/>
  <c r="D59" i="11"/>
  <c r="D60" i="10" l="1"/>
  <c r="E60" i="10" s="1"/>
  <c r="G60" i="10" s="1"/>
  <c r="C61" i="10" s="1"/>
  <c r="G60" i="11"/>
  <c r="C61" i="11" s="1"/>
  <c r="D60" i="11"/>
  <c r="O59" i="11"/>
  <c r="R59" i="11"/>
  <c r="N60" i="11" s="1"/>
  <c r="F62" i="10"/>
  <c r="R60" i="12"/>
  <c r="N61" i="12" s="1"/>
  <c r="O60" i="12"/>
  <c r="D60" i="12"/>
  <c r="G60" i="12"/>
  <c r="C61" i="12" s="1"/>
  <c r="D61" i="10" l="1"/>
  <c r="E61" i="10" s="1"/>
  <c r="G61" i="10" s="1"/>
  <c r="C62" i="10" s="1"/>
  <c r="R60" i="11"/>
  <c r="N61" i="11" s="1"/>
  <c r="O60" i="11"/>
  <c r="G61" i="12"/>
  <c r="C62" i="12" s="1"/>
  <c r="D61" i="12"/>
  <c r="G61" i="11"/>
  <c r="C62" i="11" s="1"/>
  <c r="D61" i="11"/>
  <c r="R61" i="12"/>
  <c r="N62" i="12" s="1"/>
  <c r="O61" i="12"/>
  <c r="F63" i="10"/>
  <c r="D62" i="10" l="1"/>
  <c r="E62" i="10" s="1"/>
  <c r="G62" i="10" s="1"/>
  <c r="C63" i="10" s="1"/>
  <c r="O62" i="12"/>
  <c r="R62" i="12"/>
  <c r="N63" i="12" s="1"/>
  <c r="F64" i="10"/>
  <c r="G62" i="12"/>
  <c r="C63" i="12" s="1"/>
  <c r="D62" i="12"/>
  <c r="D62" i="11"/>
  <c r="G62" i="11"/>
  <c r="C63" i="11" s="1"/>
  <c r="R61" i="11"/>
  <c r="N62" i="11" s="1"/>
  <c r="O61" i="11"/>
  <c r="R62" i="11" l="1"/>
  <c r="N63" i="11" s="1"/>
  <c r="O62" i="11"/>
  <c r="D63" i="11"/>
  <c r="G63" i="11"/>
  <c r="C64" i="11" s="1"/>
  <c r="G63" i="12"/>
  <c r="C64" i="12" s="1"/>
  <c r="D63" i="12"/>
  <c r="F65" i="10"/>
  <c r="D63" i="10"/>
  <c r="E63" i="10" s="1"/>
  <c r="G63" i="10" s="1"/>
  <c r="C64" i="10" s="1"/>
  <c r="R63" i="12"/>
  <c r="N64" i="12" s="1"/>
  <c r="O63" i="12"/>
  <c r="D64" i="10" l="1"/>
  <c r="E64" i="10" s="1"/>
  <c r="G64" i="10" s="1"/>
  <c r="C65" i="10" s="1"/>
  <c r="R64" i="12"/>
  <c r="N65" i="12" s="1"/>
  <c r="O64" i="12"/>
  <c r="F66" i="10"/>
  <c r="D64" i="12"/>
  <c r="G64" i="12"/>
  <c r="C65" i="12" s="1"/>
  <c r="G64" i="11"/>
  <c r="C65" i="11" s="1"/>
  <c r="D64" i="11"/>
  <c r="O63" i="11"/>
  <c r="R63" i="11"/>
  <c r="N64" i="11" s="1"/>
  <c r="D65" i="10" l="1"/>
  <c r="E65" i="10" s="1"/>
  <c r="G65" i="10" s="1"/>
  <c r="C66" i="10" s="1"/>
  <c r="G65" i="12"/>
  <c r="C66" i="12" s="1"/>
  <c r="D65" i="12"/>
  <c r="R64" i="11"/>
  <c r="N65" i="11" s="1"/>
  <c r="O64" i="11"/>
  <c r="G65" i="11"/>
  <c r="C66" i="11" s="1"/>
  <c r="D65" i="11"/>
  <c r="F67" i="10"/>
  <c r="O65" i="12"/>
  <c r="R65" i="12"/>
  <c r="N66" i="12" s="1"/>
  <c r="D66" i="10" l="1"/>
  <c r="E66" i="10" s="1"/>
  <c r="G66" i="10" s="1"/>
  <c r="C67" i="10" s="1"/>
  <c r="F68" i="10"/>
  <c r="R65" i="11"/>
  <c r="N66" i="11" s="1"/>
  <c r="O65" i="11"/>
  <c r="O66" i="12"/>
  <c r="R66" i="12"/>
  <c r="N67" i="12" s="1"/>
  <c r="G66" i="12"/>
  <c r="C67" i="12" s="1"/>
  <c r="D66" i="12"/>
  <c r="G66" i="11"/>
  <c r="C67" i="11" s="1"/>
  <c r="D66" i="11"/>
  <c r="D67" i="10" l="1"/>
  <c r="E67" i="10" s="1"/>
  <c r="G67" i="10"/>
  <c r="C68" i="10" s="1"/>
  <c r="D67" i="11"/>
  <c r="G67" i="11"/>
  <c r="C68" i="11" s="1"/>
  <c r="G67" i="12"/>
  <c r="C68" i="12" s="1"/>
  <c r="D67" i="12"/>
  <c r="R67" i="12"/>
  <c r="N68" i="12" s="1"/>
  <c r="O67" i="12"/>
  <c r="R66" i="11"/>
  <c r="N67" i="11" s="1"/>
  <c r="O66" i="11"/>
  <c r="F69" i="10"/>
  <c r="F70" i="10" l="1"/>
  <c r="R67" i="11"/>
  <c r="N68" i="11" s="1"/>
  <c r="O67" i="11"/>
  <c r="D68" i="12"/>
  <c r="G68" i="12"/>
  <c r="C69" i="12" s="1"/>
  <c r="R68" i="12"/>
  <c r="N69" i="12" s="1"/>
  <c r="O68" i="12"/>
  <c r="G68" i="11"/>
  <c r="C69" i="11" s="1"/>
  <c r="D68" i="11"/>
  <c r="D68" i="10"/>
  <c r="E68" i="10" s="1"/>
  <c r="G68" i="10" s="1"/>
  <c r="C69" i="10" s="1"/>
  <c r="D69" i="10" l="1"/>
  <c r="E69" i="10" s="1"/>
  <c r="G69" i="10" s="1"/>
  <c r="C70" i="10" s="1"/>
  <c r="D69" i="11"/>
  <c r="G69" i="11"/>
  <c r="C70" i="11" s="1"/>
  <c r="R69" i="12"/>
  <c r="N70" i="12" s="1"/>
  <c r="O69" i="12"/>
  <c r="G69" i="12"/>
  <c r="C70" i="12" s="1"/>
  <c r="D69" i="12"/>
  <c r="R68" i="11"/>
  <c r="N69" i="11" s="1"/>
  <c r="O68" i="11"/>
  <c r="F71" i="10"/>
  <c r="D70" i="10" l="1"/>
  <c r="E70" i="10" s="1"/>
  <c r="G70" i="10" s="1"/>
  <c r="C71" i="10" s="1"/>
  <c r="G70" i="12"/>
  <c r="C71" i="12" s="1"/>
  <c r="D70" i="12"/>
  <c r="G70" i="11"/>
  <c r="C71" i="11" s="1"/>
  <c r="D70" i="11"/>
  <c r="F72" i="10"/>
  <c r="R69" i="11"/>
  <c r="N70" i="11" s="1"/>
  <c r="O69" i="11"/>
  <c r="O70" i="12"/>
  <c r="R70" i="12"/>
  <c r="N71" i="12" s="1"/>
  <c r="R71" i="12" l="1"/>
  <c r="N72" i="12" s="1"/>
  <c r="O71" i="12"/>
  <c r="F73" i="10"/>
  <c r="O70" i="11"/>
  <c r="R70" i="11"/>
  <c r="N71" i="11" s="1"/>
  <c r="D71" i="11"/>
  <c r="G71" i="11"/>
  <c r="C72" i="11" s="1"/>
  <c r="G71" i="12"/>
  <c r="C72" i="12" s="1"/>
  <c r="D71" i="12"/>
  <c r="D71" i="10"/>
  <c r="E71" i="10" s="1"/>
  <c r="G71" i="10" s="1"/>
  <c r="C72" i="10" s="1"/>
  <c r="D72" i="10" l="1"/>
  <c r="E72" i="10" s="1"/>
  <c r="G72" i="10" s="1"/>
  <c r="C73" i="10" s="1"/>
  <c r="D72" i="11"/>
  <c r="G72" i="11"/>
  <c r="C73" i="11" s="1"/>
  <c r="D72" i="12"/>
  <c r="G72" i="12"/>
  <c r="C73" i="12" s="1"/>
  <c r="R71" i="11"/>
  <c r="N72" i="11" s="1"/>
  <c r="O71" i="11"/>
  <c r="F74" i="10"/>
  <c r="R72" i="12"/>
  <c r="N73" i="12" s="1"/>
  <c r="O72" i="12"/>
  <c r="D73" i="10" l="1"/>
  <c r="E73" i="10" s="1"/>
  <c r="G73" i="10" s="1"/>
  <c r="C74" i="10" s="1"/>
  <c r="R72" i="11"/>
  <c r="N73" i="11" s="1"/>
  <c r="O72" i="11"/>
  <c r="O73" i="12"/>
  <c r="R73" i="12"/>
  <c r="N74" i="12" s="1"/>
  <c r="G73" i="12"/>
  <c r="C74" i="12" s="1"/>
  <c r="D73" i="12"/>
  <c r="F75" i="10"/>
  <c r="D73" i="11"/>
  <c r="G73" i="11"/>
  <c r="C74" i="11" s="1"/>
  <c r="F76" i="10" l="1"/>
  <c r="G74" i="12"/>
  <c r="C75" i="12" s="1"/>
  <c r="D74" i="12"/>
  <c r="D74" i="11"/>
  <c r="G74" i="11"/>
  <c r="C75" i="11" s="1"/>
  <c r="R73" i="11"/>
  <c r="N74" i="11" s="1"/>
  <c r="O73" i="11"/>
  <c r="O74" i="12"/>
  <c r="R74" i="12"/>
  <c r="N75" i="12" s="1"/>
  <c r="D74" i="10"/>
  <c r="E74" i="10" s="1"/>
  <c r="G74" i="10" s="1"/>
  <c r="C75" i="10" s="1"/>
  <c r="D75" i="10" l="1"/>
  <c r="E75" i="10" s="1"/>
  <c r="G75" i="10" s="1"/>
  <c r="C76" i="10" s="1"/>
  <c r="D75" i="11"/>
  <c r="G75" i="11"/>
  <c r="C76" i="11" s="1"/>
  <c r="R75" i="12"/>
  <c r="N76" i="12" s="1"/>
  <c r="O75" i="12"/>
  <c r="R74" i="11"/>
  <c r="N75" i="11" s="1"/>
  <c r="O74" i="11"/>
  <c r="G75" i="12"/>
  <c r="C76" i="12" s="1"/>
  <c r="D75" i="12"/>
  <c r="F77" i="10"/>
  <c r="D76" i="10" l="1"/>
  <c r="E76" i="10" s="1"/>
  <c r="G76" i="10" s="1"/>
  <c r="C77" i="10" s="1"/>
  <c r="F78" i="10"/>
  <c r="D76" i="12"/>
  <c r="G76" i="12"/>
  <c r="C77" i="12" s="1"/>
  <c r="O75" i="11"/>
  <c r="R75" i="11"/>
  <c r="N76" i="11" s="1"/>
  <c r="R76" i="12"/>
  <c r="N77" i="12" s="1"/>
  <c r="O76" i="12"/>
  <c r="G76" i="11"/>
  <c r="C77" i="11" s="1"/>
  <c r="D76" i="11"/>
  <c r="D77" i="10" l="1"/>
  <c r="E77" i="10" s="1"/>
  <c r="G77" i="10" s="1"/>
  <c r="C78" i="10" s="1"/>
  <c r="R77" i="12"/>
  <c r="N78" i="12" s="1"/>
  <c r="O77" i="12"/>
  <c r="R76" i="11"/>
  <c r="N77" i="11" s="1"/>
  <c r="O76" i="11"/>
  <c r="G77" i="12"/>
  <c r="C78" i="12" s="1"/>
  <c r="D77" i="12"/>
  <c r="D77" i="11"/>
  <c r="G77" i="11"/>
  <c r="C78" i="11" s="1"/>
  <c r="F79" i="10"/>
  <c r="D78" i="10" l="1"/>
  <c r="E78" i="10" s="1"/>
  <c r="G78" i="10" s="1"/>
  <c r="C79" i="10" s="1"/>
  <c r="F80" i="10"/>
  <c r="G78" i="11"/>
  <c r="C79" i="11" s="1"/>
  <c r="D78" i="11"/>
  <c r="G78" i="12"/>
  <c r="C79" i="12" s="1"/>
  <c r="D78" i="12"/>
  <c r="R77" i="11"/>
  <c r="N78" i="11" s="1"/>
  <c r="O77" i="11"/>
  <c r="O78" i="12"/>
  <c r="R78" i="12"/>
  <c r="N79" i="12" s="1"/>
  <c r="D79" i="10" l="1"/>
  <c r="E79" i="10" s="1"/>
  <c r="G79" i="10" s="1"/>
  <c r="C80" i="10" s="1"/>
  <c r="G79" i="12"/>
  <c r="C80" i="12" s="1"/>
  <c r="D79" i="12"/>
  <c r="R78" i="11"/>
  <c r="N79" i="11" s="1"/>
  <c r="O78" i="11"/>
  <c r="D79" i="11"/>
  <c r="G79" i="11"/>
  <c r="C80" i="11" s="1"/>
  <c r="R79" i="12"/>
  <c r="N80" i="12" s="1"/>
  <c r="O79" i="12"/>
  <c r="F81" i="10"/>
  <c r="D80" i="10" l="1"/>
  <c r="E80" i="10" s="1"/>
  <c r="G80" i="10" s="1"/>
  <c r="C81" i="10" s="1"/>
  <c r="G80" i="11"/>
  <c r="C81" i="11" s="1"/>
  <c r="D80" i="11"/>
  <c r="F82" i="10"/>
  <c r="D80" i="12"/>
  <c r="G80" i="12"/>
  <c r="C81" i="12" s="1"/>
  <c r="R80" i="12"/>
  <c r="N81" i="12" s="1"/>
  <c r="O80" i="12"/>
  <c r="R79" i="11"/>
  <c r="N80" i="11" s="1"/>
  <c r="O79" i="11"/>
  <c r="D81" i="10" l="1"/>
  <c r="E81" i="10" s="1"/>
  <c r="G81" i="10" s="1"/>
  <c r="C82" i="10" s="1"/>
  <c r="O80" i="11"/>
  <c r="R80" i="11"/>
  <c r="N81" i="11" s="1"/>
  <c r="R81" i="12"/>
  <c r="N82" i="12" s="1"/>
  <c r="O81" i="12"/>
  <c r="G81" i="12"/>
  <c r="C82" i="12" s="1"/>
  <c r="D81" i="12"/>
  <c r="F83" i="10"/>
  <c r="D81" i="11"/>
  <c r="G81" i="11"/>
  <c r="C82" i="11" s="1"/>
  <c r="D82" i="10" l="1"/>
  <c r="E82" i="10" s="1"/>
  <c r="G82" i="10" s="1"/>
  <c r="C83" i="10" s="1"/>
  <c r="G82" i="11"/>
  <c r="C83" i="11" s="1"/>
  <c r="D82" i="11"/>
  <c r="O82" i="12"/>
  <c r="R82" i="12"/>
  <c r="N83" i="12" s="1"/>
  <c r="F84" i="10"/>
  <c r="R81" i="11"/>
  <c r="N82" i="11" s="1"/>
  <c r="O81" i="11"/>
  <c r="G82" i="12"/>
  <c r="C83" i="12" s="1"/>
  <c r="D82" i="12"/>
  <c r="D83" i="10" l="1"/>
  <c r="E83" i="10" s="1"/>
  <c r="G83" i="10" s="1"/>
  <c r="C84" i="10" s="1"/>
  <c r="G83" i="12"/>
  <c r="C84" i="12" s="1"/>
  <c r="D83" i="12"/>
  <c r="O82" i="11"/>
  <c r="R82" i="11"/>
  <c r="N83" i="11" s="1"/>
  <c r="F85" i="10"/>
  <c r="R83" i="12"/>
  <c r="N84" i="12" s="1"/>
  <c r="O83" i="12"/>
  <c r="D83" i="11"/>
  <c r="G83" i="11"/>
  <c r="C84" i="11" s="1"/>
  <c r="D84" i="10" l="1"/>
  <c r="E84" i="10" s="1"/>
  <c r="G84" i="10" s="1"/>
  <c r="C85" i="10" s="1"/>
  <c r="D84" i="11"/>
  <c r="G84" i="11"/>
  <c r="C85" i="11" s="1"/>
  <c r="F86" i="10"/>
  <c r="R83" i="11"/>
  <c r="N84" i="11" s="1"/>
  <c r="O83" i="11"/>
  <c r="R84" i="12"/>
  <c r="N85" i="12" s="1"/>
  <c r="O84" i="12"/>
  <c r="D84" i="12"/>
  <c r="G84" i="12"/>
  <c r="C85" i="12" s="1"/>
  <c r="D85" i="11" l="1"/>
  <c r="G85" i="11"/>
  <c r="C86" i="11" s="1"/>
  <c r="G85" i="12"/>
  <c r="C86" i="12" s="1"/>
  <c r="D85" i="12"/>
  <c r="R84" i="11"/>
  <c r="N85" i="11" s="1"/>
  <c r="O84" i="11"/>
  <c r="R85" i="12"/>
  <c r="N86" i="12" s="1"/>
  <c r="O85" i="12"/>
  <c r="F87" i="10"/>
  <c r="D85" i="10"/>
  <c r="E85" i="10" s="1"/>
  <c r="G85" i="10" s="1"/>
  <c r="C86" i="10" s="1"/>
  <c r="D86" i="10" l="1"/>
  <c r="E86" i="10" s="1"/>
  <c r="G86" i="10" s="1"/>
  <c r="C87" i="10" s="1"/>
  <c r="R85" i="11"/>
  <c r="N86" i="11" s="1"/>
  <c r="O85" i="11"/>
  <c r="F88" i="10"/>
  <c r="G86" i="12"/>
  <c r="C87" i="12" s="1"/>
  <c r="D86" i="12"/>
  <c r="G86" i="11"/>
  <c r="C87" i="11" s="1"/>
  <c r="D86" i="11"/>
  <c r="O86" i="12"/>
  <c r="R86" i="12"/>
  <c r="N87" i="12" s="1"/>
  <c r="D87" i="10" l="1"/>
  <c r="E87" i="10" s="1"/>
  <c r="G87" i="10" s="1"/>
  <c r="C88" i="10" s="1"/>
  <c r="G87" i="11"/>
  <c r="C88" i="11" s="1"/>
  <c r="D87" i="11"/>
  <c r="F89" i="10"/>
  <c r="G87" i="12"/>
  <c r="C88" i="12" s="1"/>
  <c r="D87" i="12"/>
  <c r="R86" i="11"/>
  <c r="N87" i="11" s="1"/>
  <c r="O86" i="11"/>
  <c r="R87" i="12"/>
  <c r="N88" i="12" s="1"/>
  <c r="O87" i="12"/>
  <c r="D88" i="10" l="1"/>
  <c r="E88" i="10" s="1"/>
  <c r="G88" i="10" s="1"/>
  <c r="C89" i="10" s="1"/>
  <c r="R88" i="12"/>
  <c r="N89" i="12" s="1"/>
  <c r="O88" i="12"/>
  <c r="O87" i="11"/>
  <c r="R87" i="11"/>
  <c r="N88" i="11" s="1"/>
  <c r="D88" i="12"/>
  <c r="G88" i="12"/>
  <c r="C89" i="12" s="1"/>
  <c r="F90" i="10"/>
  <c r="G88" i="11"/>
  <c r="C89" i="11" s="1"/>
  <c r="D88" i="11"/>
  <c r="D89" i="10" l="1"/>
  <c r="E89" i="10" s="1"/>
  <c r="G89" i="10" s="1"/>
  <c r="C90" i="10" s="1"/>
  <c r="F91" i="10"/>
  <c r="D89" i="11"/>
  <c r="G89" i="11"/>
  <c r="C90" i="11" s="1"/>
  <c r="G89" i="12"/>
  <c r="C90" i="12" s="1"/>
  <c r="D89" i="12"/>
  <c r="R88" i="11"/>
  <c r="N89" i="11" s="1"/>
  <c r="O88" i="11"/>
  <c r="R89" i="12"/>
  <c r="N90" i="12" s="1"/>
  <c r="O89" i="12"/>
  <c r="D90" i="10" l="1"/>
  <c r="E90" i="10" s="1"/>
  <c r="G90" i="10" s="1"/>
  <c r="C91" i="10" s="1"/>
  <c r="O90" i="12"/>
  <c r="R90" i="12"/>
  <c r="N91" i="12" s="1"/>
  <c r="R89" i="11"/>
  <c r="N90" i="11" s="1"/>
  <c r="O89" i="11"/>
  <c r="G90" i="12"/>
  <c r="C91" i="12" s="1"/>
  <c r="D90" i="12"/>
  <c r="G90" i="11"/>
  <c r="C91" i="11" s="1"/>
  <c r="D90" i="11"/>
  <c r="F92" i="10"/>
  <c r="D91" i="10" l="1"/>
  <c r="E91" i="10" s="1"/>
  <c r="G91" i="10" s="1"/>
  <c r="C92" i="10" s="1"/>
  <c r="F93" i="10"/>
  <c r="R91" i="12"/>
  <c r="N92" i="12" s="1"/>
  <c r="O91" i="12"/>
  <c r="G91" i="11"/>
  <c r="C92" i="11" s="1"/>
  <c r="D91" i="11"/>
  <c r="G91" i="12"/>
  <c r="C92" i="12" s="1"/>
  <c r="D91" i="12"/>
  <c r="R90" i="11"/>
  <c r="N91" i="11" s="1"/>
  <c r="O90" i="11"/>
  <c r="D92" i="10" l="1"/>
  <c r="E92" i="10" s="1"/>
  <c r="G92" i="10" s="1"/>
  <c r="C93" i="10" s="1"/>
  <c r="O91" i="11"/>
  <c r="R91" i="11"/>
  <c r="N92" i="11" s="1"/>
  <c r="D92" i="12"/>
  <c r="G92" i="12"/>
  <c r="C93" i="12" s="1"/>
  <c r="G92" i="11"/>
  <c r="C93" i="11" s="1"/>
  <c r="D92" i="11"/>
  <c r="F94" i="10"/>
  <c r="R92" i="12"/>
  <c r="N93" i="12" s="1"/>
  <c r="O92" i="12"/>
  <c r="D93" i="10" l="1"/>
  <c r="E93" i="10" s="1"/>
  <c r="G93" i="10" s="1"/>
  <c r="C94" i="10" s="1"/>
  <c r="F95" i="10"/>
  <c r="R93" i="12"/>
  <c r="N94" i="12" s="1"/>
  <c r="O93" i="12"/>
  <c r="D93" i="11"/>
  <c r="G93" i="11"/>
  <c r="C94" i="11" s="1"/>
  <c r="G93" i="12"/>
  <c r="C94" i="12" s="1"/>
  <c r="D93" i="12"/>
  <c r="R92" i="11"/>
  <c r="N93" i="11" s="1"/>
  <c r="O92" i="11"/>
  <c r="O93" i="11" l="1"/>
  <c r="R93" i="11"/>
  <c r="N94" i="11" s="1"/>
  <c r="G94" i="12"/>
  <c r="C95" i="12" s="1"/>
  <c r="D94" i="12"/>
  <c r="G94" i="11"/>
  <c r="C95" i="11" s="1"/>
  <c r="D94" i="11"/>
  <c r="D94" i="10"/>
  <c r="E94" i="10" s="1"/>
  <c r="G94" i="10" s="1"/>
  <c r="C95" i="10" s="1"/>
  <c r="R94" i="12"/>
  <c r="N95" i="12" s="1"/>
  <c r="O94" i="12"/>
  <c r="F96" i="10"/>
  <c r="D95" i="10" l="1"/>
  <c r="E95" i="10" s="1"/>
  <c r="G95" i="10" s="1"/>
  <c r="C96" i="10" s="1"/>
  <c r="R95" i="12"/>
  <c r="N96" i="12" s="1"/>
  <c r="O95" i="12"/>
  <c r="G95" i="12"/>
  <c r="C96" i="12" s="1"/>
  <c r="D95" i="12"/>
  <c r="F97" i="10"/>
  <c r="R94" i="11"/>
  <c r="N95" i="11" s="1"/>
  <c r="O94" i="11"/>
  <c r="G95" i="11"/>
  <c r="C96" i="11" s="1"/>
  <c r="D95" i="11"/>
  <c r="D96" i="10" l="1"/>
  <c r="E96" i="10" s="1"/>
  <c r="G96" i="10" s="1"/>
  <c r="C97" i="10" s="1"/>
  <c r="D96" i="11"/>
  <c r="G96" i="11"/>
  <c r="C97" i="11" s="1"/>
  <c r="O95" i="11"/>
  <c r="R95" i="11"/>
  <c r="N96" i="11" s="1"/>
  <c r="R96" i="12"/>
  <c r="N97" i="12" s="1"/>
  <c r="O96" i="12"/>
  <c r="D96" i="12"/>
  <c r="G96" i="12"/>
  <c r="C97" i="12" s="1"/>
  <c r="F98" i="10"/>
  <c r="D97" i="10" l="1"/>
  <c r="E97" i="10" s="1"/>
  <c r="G97" i="10" s="1"/>
  <c r="C98" i="10" s="1"/>
  <c r="F99" i="10"/>
  <c r="O97" i="12"/>
  <c r="R97" i="12"/>
  <c r="N98" i="12" s="1"/>
  <c r="D97" i="11"/>
  <c r="G97" i="11"/>
  <c r="C98" i="11" s="1"/>
  <c r="G97" i="12"/>
  <c r="C98" i="12" s="1"/>
  <c r="D97" i="12"/>
  <c r="O96" i="11"/>
  <c r="R96" i="11"/>
  <c r="N97" i="11" s="1"/>
  <c r="D98" i="10" l="1"/>
  <c r="E98" i="10" s="1"/>
  <c r="G98" i="10" s="1"/>
  <c r="C99" i="10" s="1"/>
  <c r="O97" i="11"/>
  <c r="R97" i="11"/>
  <c r="N98" i="11" s="1"/>
  <c r="G98" i="11"/>
  <c r="C99" i="11" s="1"/>
  <c r="D98" i="11"/>
  <c r="R98" i="12"/>
  <c r="N99" i="12" s="1"/>
  <c r="O98" i="12"/>
  <c r="F100" i="10"/>
  <c r="G98" i="12"/>
  <c r="C99" i="12" s="1"/>
  <c r="D98" i="12"/>
  <c r="D99" i="10" l="1"/>
  <c r="E99" i="10" s="1"/>
  <c r="G99" i="10" s="1"/>
  <c r="C100" i="10" s="1"/>
  <c r="F101" i="10"/>
  <c r="G99" i="12"/>
  <c r="C100" i="12" s="1"/>
  <c r="D99" i="12"/>
  <c r="G99" i="11"/>
  <c r="C100" i="11" s="1"/>
  <c r="D99" i="11"/>
  <c r="R98" i="11"/>
  <c r="N99" i="11" s="1"/>
  <c r="O98" i="11"/>
  <c r="R99" i="12"/>
  <c r="N100" i="12" s="1"/>
  <c r="O99" i="12"/>
  <c r="G100" i="11" l="1"/>
  <c r="C101" i="11" s="1"/>
  <c r="D100" i="11"/>
  <c r="O99" i="11"/>
  <c r="R99" i="11"/>
  <c r="N100" i="11" s="1"/>
  <c r="D100" i="10"/>
  <c r="E100" i="10" s="1"/>
  <c r="G100" i="10" s="1"/>
  <c r="C101" i="10" s="1"/>
  <c r="R100" i="12"/>
  <c r="N101" i="12" s="1"/>
  <c r="O100" i="12"/>
  <c r="D100" i="12"/>
  <c r="G100" i="12"/>
  <c r="C101" i="12" s="1"/>
  <c r="F102" i="10"/>
  <c r="D101" i="10" l="1"/>
  <c r="E101" i="10" s="1"/>
  <c r="G101" i="10" s="1"/>
  <c r="C102" i="10" s="1"/>
  <c r="R101" i="12"/>
  <c r="N102" i="12" s="1"/>
  <c r="O101" i="12"/>
  <c r="F103" i="10"/>
  <c r="G101" i="12"/>
  <c r="C102" i="12" s="1"/>
  <c r="D101" i="12"/>
  <c r="O100" i="11"/>
  <c r="R100" i="11"/>
  <c r="N101" i="11" s="1"/>
  <c r="D101" i="11"/>
  <c r="G101" i="11"/>
  <c r="C102" i="11" s="1"/>
  <c r="D102" i="10" l="1"/>
  <c r="E102" i="10" s="1"/>
  <c r="G102" i="10" s="1"/>
  <c r="C103" i="10" s="1"/>
  <c r="G102" i="11"/>
  <c r="C103" i="11" s="1"/>
  <c r="D102" i="11"/>
  <c r="R101" i="11"/>
  <c r="N102" i="11" s="1"/>
  <c r="O101" i="11"/>
  <c r="G102" i="12"/>
  <c r="C103" i="12" s="1"/>
  <c r="D102" i="12"/>
  <c r="F104" i="10"/>
  <c r="R102" i="12"/>
  <c r="N103" i="12" s="1"/>
  <c r="O102" i="12"/>
  <c r="D103" i="10" l="1"/>
  <c r="E103" i="10" s="1"/>
  <c r="G103" i="10" s="1"/>
  <c r="C104" i="10" s="1"/>
  <c r="G103" i="12"/>
  <c r="C104" i="12" s="1"/>
  <c r="D103" i="12"/>
  <c r="R102" i="11"/>
  <c r="N103" i="11" s="1"/>
  <c r="O102" i="11"/>
  <c r="R103" i="12"/>
  <c r="N104" i="12" s="1"/>
  <c r="O103" i="12"/>
  <c r="F105" i="10"/>
  <c r="G103" i="11"/>
  <c r="C104" i="11" s="1"/>
  <c r="D103" i="11"/>
  <c r="D104" i="10" l="1"/>
  <c r="E104" i="10" s="1"/>
  <c r="G104" i="10" s="1"/>
  <c r="C105" i="10" s="1"/>
  <c r="F106" i="10"/>
  <c r="R104" i="12"/>
  <c r="N105" i="12" s="1"/>
  <c r="O104" i="12"/>
  <c r="G104" i="11"/>
  <c r="C105" i="11" s="1"/>
  <c r="D104" i="11"/>
  <c r="O103" i="11"/>
  <c r="R103" i="11"/>
  <c r="N104" i="11" s="1"/>
  <c r="D104" i="12"/>
  <c r="G104" i="12"/>
  <c r="C105" i="12" s="1"/>
  <c r="G105" i="12" l="1"/>
  <c r="C106" i="12" s="1"/>
  <c r="D105" i="12"/>
  <c r="D105" i="11"/>
  <c r="G105" i="11"/>
  <c r="C106" i="11" s="1"/>
  <c r="O104" i="11"/>
  <c r="R104" i="11"/>
  <c r="N105" i="11" s="1"/>
  <c r="R105" i="12"/>
  <c r="N106" i="12" s="1"/>
  <c r="O105" i="12"/>
  <c r="F107" i="10"/>
  <c r="D105" i="10"/>
  <c r="E105" i="10" s="1"/>
  <c r="G105" i="10" s="1"/>
  <c r="C106" i="10" s="1"/>
  <c r="D106" i="10" l="1"/>
  <c r="E106" i="10" s="1"/>
  <c r="G106" i="10" s="1"/>
  <c r="C107" i="10" s="1"/>
  <c r="R106" i="12"/>
  <c r="N107" i="12" s="1"/>
  <c r="O106" i="12"/>
  <c r="R105" i="11"/>
  <c r="N106" i="11" s="1"/>
  <c r="O105" i="11"/>
  <c r="F108" i="10"/>
  <c r="G106" i="11"/>
  <c r="C107" i="11" s="1"/>
  <c r="D106" i="11"/>
  <c r="G106" i="12"/>
  <c r="C107" i="12" s="1"/>
  <c r="D106" i="12"/>
  <c r="D107" i="10" l="1"/>
  <c r="E107" i="10" s="1"/>
  <c r="G107" i="10"/>
  <c r="C108" i="10" s="1"/>
  <c r="F109" i="10"/>
  <c r="G107" i="11"/>
  <c r="C108" i="11" s="1"/>
  <c r="D107" i="11"/>
  <c r="G107" i="12"/>
  <c r="C108" i="12" s="1"/>
  <c r="D107" i="12"/>
  <c r="R106" i="11"/>
  <c r="N107" i="11" s="1"/>
  <c r="O106" i="11"/>
  <c r="R107" i="12"/>
  <c r="N108" i="12" s="1"/>
  <c r="O107" i="12"/>
  <c r="O107" i="11" l="1"/>
  <c r="R107" i="11"/>
  <c r="N108" i="11" s="1"/>
  <c r="R108" i="12"/>
  <c r="N109" i="12" s="1"/>
  <c r="O108" i="12"/>
  <c r="D108" i="12"/>
  <c r="G108" i="12"/>
  <c r="C109" i="12" s="1"/>
  <c r="G108" i="11"/>
  <c r="C109" i="11" s="1"/>
  <c r="D108" i="11"/>
  <c r="F110" i="10"/>
  <c r="D108" i="10"/>
  <c r="E108" i="10" s="1"/>
  <c r="G108" i="10" s="1"/>
  <c r="C109" i="10" s="1"/>
  <c r="D109" i="10" l="1"/>
  <c r="E109" i="10" s="1"/>
  <c r="G109" i="10" s="1"/>
  <c r="C110" i="10" s="1"/>
  <c r="F111" i="10"/>
  <c r="D109" i="11"/>
  <c r="G109" i="11"/>
  <c r="C110" i="11" s="1"/>
  <c r="G109" i="12"/>
  <c r="C110" i="12" s="1"/>
  <c r="D109" i="12"/>
  <c r="R109" i="12"/>
  <c r="N110" i="12" s="1"/>
  <c r="O109" i="12"/>
  <c r="R108" i="11"/>
  <c r="N109" i="11" s="1"/>
  <c r="O108" i="11"/>
  <c r="D110" i="10" l="1"/>
  <c r="E110" i="10" s="1"/>
  <c r="G110" i="10" s="1"/>
  <c r="C111" i="10" s="1"/>
  <c r="R109" i="11"/>
  <c r="N110" i="11" s="1"/>
  <c r="O109" i="11"/>
  <c r="R110" i="12"/>
  <c r="N111" i="12" s="1"/>
  <c r="O110" i="12"/>
  <c r="G110" i="12"/>
  <c r="C111" i="12" s="1"/>
  <c r="D110" i="12"/>
  <c r="G110" i="11"/>
  <c r="C111" i="11" s="1"/>
  <c r="D110" i="11"/>
  <c r="F112" i="10"/>
  <c r="D111" i="10" l="1"/>
  <c r="E111" i="10" s="1"/>
  <c r="G111" i="10" s="1"/>
  <c r="C112" i="10" s="1"/>
  <c r="F113" i="10"/>
  <c r="R111" i="12"/>
  <c r="N112" i="12" s="1"/>
  <c r="O111" i="12"/>
  <c r="G111" i="12"/>
  <c r="C112" i="12" s="1"/>
  <c r="D111" i="12"/>
  <c r="R110" i="11"/>
  <c r="N111" i="11" s="1"/>
  <c r="O110" i="11"/>
  <c r="G111" i="11"/>
  <c r="C112" i="11" s="1"/>
  <c r="D111" i="11"/>
  <c r="D112" i="10" l="1"/>
  <c r="E112" i="10" s="1"/>
  <c r="G112" i="10" s="1"/>
  <c r="C113" i="10" s="1"/>
  <c r="D112" i="12"/>
  <c r="G112" i="12"/>
  <c r="C113" i="12" s="1"/>
  <c r="G112" i="11"/>
  <c r="C113" i="11" s="1"/>
  <c r="D112" i="11"/>
  <c r="O111" i="11"/>
  <c r="R111" i="11"/>
  <c r="N112" i="11" s="1"/>
  <c r="R112" i="12"/>
  <c r="N113" i="12" s="1"/>
  <c r="O112" i="12"/>
  <c r="F114" i="10"/>
  <c r="D113" i="10" l="1"/>
  <c r="E113" i="10" s="1"/>
  <c r="G113" i="10" s="1"/>
  <c r="C114" i="10" s="1"/>
  <c r="F115" i="10"/>
  <c r="R113" i="12"/>
  <c r="N114" i="12" s="1"/>
  <c r="O113" i="12"/>
  <c r="R112" i="11"/>
  <c r="N113" i="11" s="1"/>
  <c r="O112" i="11"/>
  <c r="D113" i="11"/>
  <c r="G113" i="11"/>
  <c r="C114" i="11" s="1"/>
  <c r="G113" i="12"/>
  <c r="C114" i="12" s="1"/>
  <c r="D113" i="12"/>
  <c r="D114" i="10" l="1"/>
  <c r="E114" i="10" s="1"/>
  <c r="G114" i="10" s="1"/>
  <c r="C115" i="10" s="1"/>
  <c r="G114" i="12"/>
  <c r="C115" i="12" s="1"/>
  <c r="D114" i="12"/>
  <c r="G114" i="11"/>
  <c r="C115" i="11" s="1"/>
  <c r="D114" i="11"/>
  <c r="R114" i="12"/>
  <c r="N115" i="12" s="1"/>
  <c r="O114" i="12"/>
  <c r="R113" i="11"/>
  <c r="N114" i="11" s="1"/>
  <c r="O113" i="11"/>
  <c r="F116" i="10"/>
  <c r="D115" i="10" l="1"/>
  <c r="E115" i="10" s="1"/>
  <c r="G115" i="10" s="1"/>
  <c r="C116" i="10" s="1"/>
  <c r="R114" i="11"/>
  <c r="N115" i="11" s="1"/>
  <c r="O114" i="11"/>
  <c r="F117" i="10"/>
  <c r="R115" i="12"/>
  <c r="N116" i="12" s="1"/>
  <c r="O115" i="12"/>
  <c r="G115" i="11"/>
  <c r="C116" i="11" s="1"/>
  <c r="D115" i="11"/>
  <c r="G115" i="12"/>
  <c r="C116" i="12" s="1"/>
  <c r="D115" i="12"/>
  <c r="D116" i="10" l="1"/>
  <c r="E116" i="10" s="1"/>
  <c r="G116" i="10" s="1"/>
  <c r="C117" i="10" s="1"/>
  <c r="G116" i="11"/>
  <c r="C117" i="11" s="1"/>
  <c r="D116" i="11"/>
  <c r="F118" i="10"/>
  <c r="D116" i="12"/>
  <c r="G116" i="12"/>
  <c r="C117" i="12" s="1"/>
  <c r="R116" i="12"/>
  <c r="N117" i="12" s="1"/>
  <c r="O116" i="12"/>
  <c r="R115" i="11"/>
  <c r="N116" i="11" s="1"/>
  <c r="O115" i="11"/>
  <c r="D117" i="10" l="1"/>
  <c r="E117" i="10" s="1"/>
  <c r="G117" i="10" s="1"/>
  <c r="C118" i="10" s="1"/>
  <c r="R117" i="12"/>
  <c r="N118" i="12" s="1"/>
  <c r="O117" i="12"/>
  <c r="F119" i="10"/>
  <c r="R116" i="11"/>
  <c r="N117" i="11" s="1"/>
  <c r="O116" i="11"/>
  <c r="G117" i="12"/>
  <c r="C118" i="12" s="1"/>
  <c r="D117" i="12"/>
  <c r="D117" i="11"/>
  <c r="G117" i="11"/>
  <c r="C118" i="11" s="1"/>
  <c r="G118" i="12" l="1"/>
  <c r="C119" i="12" s="1"/>
  <c r="D118" i="12"/>
  <c r="G118" i="11"/>
  <c r="C119" i="11" s="1"/>
  <c r="D118" i="11"/>
  <c r="R117" i="11"/>
  <c r="N118" i="11" s="1"/>
  <c r="O117" i="11"/>
  <c r="F120" i="10"/>
  <c r="R118" i="12"/>
  <c r="N119" i="12" s="1"/>
  <c r="O118" i="12"/>
  <c r="D118" i="10"/>
  <c r="E118" i="10" s="1"/>
  <c r="G118" i="10" s="1"/>
  <c r="C119" i="10" s="1"/>
  <c r="D119" i="10" l="1"/>
  <c r="E119" i="10" s="1"/>
  <c r="G119" i="10" s="1"/>
  <c r="C120" i="10" s="1"/>
  <c r="R119" i="12"/>
  <c r="N120" i="12" s="1"/>
  <c r="O119" i="12"/>
  <c r="G119" i="11"/>
  <c r="C120" i="11" s="1"/>
  <c r="D119" i="11"/>
  <c r="F121" i="10"/>
  <c r="O118" i="11"/>
  <c r="R118" i="11"/>
  <c r="N119" i="11" s="1"/>
  <c r="G119" i="12"/>
  <c r="C120" i="12" s="1"/>
  <c r="D119" i="12"/>
  <c r="D120" i="10" l="1"/>
  <c r="E120" i="10" s="1"/>
  <c r="G120" i="10" s="1"/>
  <c r="C121" i="10" s="1"/>
  <c r="D120" i="12"/>
  <c r="G120" i="12"/>
  <c r="C121" i="12" s="1"/>
  <c r="R119" i="11"/>
  <c r="N120" i="11" s="1"/>
  <c r="O119" i="11"/>
  <c r="F122" i="10"/>
  <c r="D120" i="11"/>
  <c r="G120" i="11"/>
  <c r="C121" i="11" s="1"/>
  <c r="R120" i="12"/>
  <c r="N121" i="12" s="1"/>
  <c r="O120" i="12"/>
  <c r="D121" i="10" l="1"/>
  <c r="E121" i="10" s="1"/>
  <c r="G121" i="10" s="1"/>
  <c r="C122" i="10" s="1"/>
  <c r="R121" i="12"/>
  <c r="O121" i="12"/>
  <c r="R120" i="11"/>
  <c r="N121" i="11" s="1"/>
  <c r="O120" i="11"/>
  <c r="G121" i="12"/>
  <c r="D121" i="12"/>
  <c r="F123" i="10"/>
  <c r="G121" i="11"/>
  <c r="D121" i="11"/>
  <c r="F124" i="10" l="1"/>
  <c r="D122" i="10"/>
  <c r="E122" i="10" s="1"/>
  <c r="G122" i="10" s="1"/>
  <c r="C123" i="10" s="1"/>
  <c r="R121" i="11"/>
  <c r="O121" i="11"/>
  <c r="D123" i="10" l="1"/>
  <c r="E123" i="10" s="1"/>
  <c r="G123" i="10" s="1"/>
  <c r="C124" i="10" s="1"/>
  <c r="D124" i="10" l="1"/>
  <c r="E124" i="10" s="1"/>
  <c r="G124" i="10" s="1"/>
  <c r="E14" i="1" l="1"/>
  <c r="E23" i="1" s="1"/>
  <c r="E38" i="1" s="1"/>
  <c r="F23" i="1"/>
  <c r="F38" i="1" s="1"/>
  <c r="E39" i="1" l="1"/>
  <c r="E40" i="1" s="1"/>
  <c r="F39" i="1"/>
  <c r="F40" i="1" s="1"/>
  <c r="F41" i="1"/>
  <c r="F42" i="1" l="1"/>
  <c r="H42" i="1"/>
</calcChain>
</file>

<file path=xl/sharedStrings.xml><?xml version="1.0" encoding="utf-8"?>
<sst xmlns="http://schemas.openxmlformats.org/spreadsheetml/2006/main" count="407" uniqueCount="91">
  <si>
    <t>Lisa 3 üürilepingule nr KPJ-4/2020-305</t>
  </si>
  <si>
    <t>Üür ja kõrvalteenuste tasu 01.09.2024 - 31.12.2025</t>
  </si>
  <si>
    <t>Üürnik</t>
  </si>
  <si>
    <t>Rahandusministeerium</t>
  </si>
  <si>
    <t>Üüripinna aadress</t>
  </si>
  <si>
    <t>Akadeemia tn 2, Pärnu</t>
  </si>
  <si>
    <t>Üüripind (hooned)</t>
  </si>
  <si>
    <r>
      <t>m</t>
    </r>
    <r>
      <rPr>
        <b/>
        <vertAlign val="superscript"/>
        <sz val="11"/>
        <color indexed="8"/>
        <rFont val="Times New Roman"/>
        <family val="1"/>
      </rPr>
      <t>2</t>
    </r>
  </si>
  <si>
    <t>Territoorium</t>
  </si>
  <si>
    <t>01.09.2024 - 31.12.2024</t>
  </si>
  <si>
    <t>01.01.2025 - 31.12.2025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</si>
  <si>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</si>
  <si>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</si>
  <si>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</si>
  <si>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</si>
  <si>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</si>
  <si>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</si>
  <si>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</si>
  <si>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</si>
  <si>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30.11.2032</t>
  </si>
  <si>
    <t>Kapitalikomponent (tavasisustus lisa 6.1 alusel)</t>
  </si>
  <si>
    <t>Kapitalikomponent ERK (tavasisustus üürilepingu nr KPJ-4/2021-164 lisa 6.1)</t>
  </si>
  <si>
    <t>Kapitalikomponent TA (pisiparendus üürilepingu nr KPJ-4/2020-308 lisa nr 6.2)</t>
  </si>
  <si>
    <t>-</t>
  </si>
  <si>
    <t>Tasutakse kuni 31.12.2029</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</si>
  <si>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</si>
  <si>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</si>
  <si>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</si>
  <si>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</si>
  <si>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</si>
  <si>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</si>
  <si>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</si>
  <si>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</si>
  <si>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</si>
  <si>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</si>
  <si>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</si>
  <si>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</si>
  <si>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</si>
  <si>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</si>
  <si>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</si>
  <si>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</si>
  <si>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</si>
  <si>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</si>
  <si>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(750 - joogiveeautomaadi ja kohvimasina rent ja hooldus)</t>
  </si>
  <si>
    <t>Tugiteenused (710, 740 - tehniline valveteenus, hoone sildid, esmaabikomplektid)</t>
  </si>
  <si>
    <t>Tugiteenused (790 - infotöötaja)</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</si>
  <si>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</si>
  <si>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</si>
  <si>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</si>
  <si>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</si>
  <si>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</si>
  <si>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</si>
  <si>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</si>
  <si>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</si>
  <si>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</si>
  <si>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</si>
  <si>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Olemasolev pind</t>
  </si>
  <si>
    <t>Lisanduv pind</t>
  </si>
  <si>
    <t>Üüripind kokku</t>
  </si>
  <si>
    <t>01.01.2024 - 31.08.2024</t>
  </si>
  <si>
    <r>
      <t>EUR/m</t>
    </r>
    <r>
      <rPr>
        <b/>
        <vertAlign val="superscript"/>
        <sz val="11"/>
        <color theme="0" tint="-0.499984740745262"/>
        <rFont val="Times New Roman"/>
        <family val="1"/>
      </rPr>
      <t>2</t>
    </r>
  </si>
  <si>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</si>
  <si>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</si>
  <si>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</si>
  <si>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</si>
  <si>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</si>
  <si>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</si>
  <si>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</si>
  <si>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</si>
  <si>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</si>
  <si>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</si>
  <si>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</si>
  <si>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</si>
  <si>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</si>
  <si>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</si>
  <si>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</si>
  <si>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</si>
  <si>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</si>
  <si>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</si>
  <si>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</si>
  <si>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</si>
  <si>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</si>
  <si>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</si>
  <si>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</si>
  <si>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</si>
  <si>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Üürnikuspetsiifilise investeeringu annuiteetmaksegraafik</t>
  </si>
  <si>
    <t>Üürniku spetsiifiline algväärtus</t>
  </si>
  <si>
    <t>Üürniku spetsiifiline lõppväärtus</t>
  </si>
  <si>
    <t>Pikk tn 16b, Pärnu linn</t>
  </si>
  <si>
    <t>Kapitalikomponendi annuiteetmaksegraafik - Akadeemia tn 2, Pärnu</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</si>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</sst>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0"/>
  </numFmts>
  <fonts count="51"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name val="Times New Roman"/>
      <family val="1"/>
    </font>
    <font>
      <sz val="10"/>
      <color indexed="8"/>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b/>
      <sz val="11"/>
      <color theme="1"/>
      <name val="Times New Roman"/>
      <family val="1"/>
      <charset val="186"/>
    </font>
    <font>
      <b/>
      <i/>
      <sz val="11"/>
      <name val="Times New Roman"/>
      <family val="1"/>
      <charset val="186"/>
    </font>
    <font>
      <b/>
      <i/>
      <sz val="11"/>
      <color theme="0" tint="-0.499984740745262"/>
      <name val="Times New Roman"/>
      <family val="1"/>
    </font>
    <font>
      <b/>
      <vertAlign val="superscript"/>
      <sz val="11"/>
      <color theme="0" tint="-0.499984740745262"/>
      <name val="Times New Roman"/>
      <family val="1"/>
    </font>
    <font>
      <i/>
      <sz val="9"/>
      <color theme="0" tint="-0.499984740745262"/>
      <name val="Calibri"/>
      <family val="2"/>
    </font>
    <font>
      <sz val="11"/>
      <color theme="0" tint="-0.499984740745262"/>
      <name val="Calibri"/>
      <family val="2"/>
    </font>
    <font>
      <sz val="11"/>
      <color theme="0" tint="-0.499984740745262"/>
      <name val="Times New Roman"/>
      <family val="1"/>
      <charset val="186"/>
    </font>
    <font>
      <b/>
      <sz val="11"/>
      <color rgb="FF000000"/>
      <name val="Calibri"/>
      <family val="2"/>
      <charset val="186"/>
      <scheme val="minor"/>
    </font>
    <font>
      <sz val="11"/>
      <color rgb="FF000000"/>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312">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4" fillId="0" borderId="0" xfId="0"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12" fillId="3" borderId="9" xfId="0" applyFont="1" applyFill="1" applyBorder="1"/>
    <xf numFmtId="0" fontId="12" fillId="3" borderId="10" xfId="0" applyFont="1" applyFill="1" applyBorder="1"/>
    <xf numFmtId="0" fontId="3" fillId="0" borderId="14" xfId="0" applyFont="1" applyBorder="1" applyAlignment="1">
      <alignment vertical="center" wrapText="1"/>
    </xf>
    <xf numFmtId="3" fontId="3" fillId="0" borderId="0" xfId="0" applyNumberFormat="1" applyFont="1"/>
    <xf numFmtId="2" fontId="3" fillId="0" borderId="0" xfId="0" applyNumberFormat="1" applyFont="1"/>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1" xfId="0" applyFont="1" applyBorder="1" applyAlignment="1">
      <alignment horizontal="center"/>
    </xf>
    <xf numFmtId="0" fontId="12" fillId="0" borderId="1" xfId="0" applyFont="1" applyBorder="1"/>
    <xf numFmtId="0" fontId="12" fillId="0" borderId="9" xfId="0" applyFont="1" applyBorder="1"/>
    <xf numFmtId="4" fontId="3" fillId="0" borderId="11" xfId="0" applyNumberFormat="1" applyFont="1" applyBorder="1" applyAlignment="1">
      <alignment wrapText="1"/>
    </xf>
    <xf numFmtId="0" fontId="3" fillId="3" borderId="17" xfId="0" applyFont="1" applyFill="1" applyBorder="1" applyAlignment="1">
      <alignment vertical="center" wrapText="1"/>
    </xf>
    <xf numFmtId="0" fontId="12" fillId="0" borderId="18" xfId="0" applyFont="1" applyBorder="1"/>
    <xf numFmtId="0" fontId="12" fillId="0" borderId="19" xfId="0" applyFont="1" applyBorder="1"/>
    <xf numFmtId="4" fontId="3" fillId="3" borderId="12" xfId="0" applyNumberFormat="1" applyFont="1" applyFill="1" applyBorder="1" applyAlignment="1">
      <alignment wrapText="1"/>
    </xf>
    <xf numFmtId="0" fontId="3" fillId="3" borderId="16" xfId="0" applyFont="1" applyFill="1" applyBorder="1" applyAlignment="1">
      <alignment vertical="center" wrapText="1"/>
    </xf>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16"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0" fontId="3" fillId="0" borderId="1" xfId="0" applyFont="1" applyBorder="1"/>
    <xf numFmtId="0" fontId="3" fillId="0" borderId="9" xfId="0" applyFont="1" applyBorder="1"/>
    <xf numFmtId="4" fontId="14" fillId="3" borderId="11" xfId="0" applyNumberFormat="1" applyFont="1" applyFill="1" applyBorder="1" applyAlignment="1">
      <alignment vertical="center" wrapText="1"/>
    </xf>
    <xf numFmtId="4" fontId="14"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0" fontId="6" fillId="4" borderId="26" xfId="0" applyFont="1" applyFill="1" applyBorder="1" applyAlignment="1">
      <alignment horizontal="left"/>
    </xf>
    <xf numFmtId="0" fontId="6" fillId="4" borderId="27" xfId="0" applyFont="1" applyFill="1" applyBorder="1"/>
    <xf numFmtId="4" fontId="16" fillId="4" borderId="28" xfId="0" applyNumberFormat="1" applyFont="1" applyFill="1" applyBorder="1" applyAlignment="1">
      <alignment horizontal="right"/>
    </xf>
    <xf numFmtId="4" fontId="6" fillId="4" borderId="29" xfId="0" applyNumberFormat="1" applyFont="1" applyFill="1" applyBorder="1" applyAlignment="1">
      <alignment horizontal="right"/>
    </xf>
    <xf numFmtId="0" fontId="3" fillId="4" borderId="30"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31" xfId="0" applyNumberFormat="1" applyFont="1" applyBorder="1"/>
    <xf numFmtId="4" fontId="7" fillId="0" borderId="28"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3" borderId="0" xfId="2" applyFill="1"/>
    <xf numFmtId="0" fontId="21" fillId="5" borderId="0" xfId="2" applyFont="1" applyFill="1" applyAlignment="1">
      <alignment horizontal="right"/>
    </xf>
    <xf numFmtId="0" fontId="0" fillId="3" borderId="0" xfId="0" applyFill="1"/>
    <xf numFmtId="0" fontId="22" fillId="5" borderId="0" xfId="2" applyFont="1" applyFill="1"/>
    <xf numFmtId="0" fontId="22" fillId="5" borderId="0" xfId="2" applyFont="1" applyFill="1" applyAlignment="1">
      <alignment horizontal="right"/>
    </xf>
    <xf numFmtId="0" fontId="22" fillId="3" borderId="0" xfId="2" applyFont="1" applyFill="1"/>
    <xf numFmtId="0" fontId="23" fillId="3" borderId="0" xfId="0" applyFont="1" applyFill="1"/>
    <xf numFmtId="0" fontId="23" fillId="6" borderId="0" xfId="0" applyFont="1" applyFill="1" applyProtection="1">
      <protection hidden="1"/>
    </xf>
    <xf numFmtId="0" fontId="23" fillId="6" borderId="0" xfId="0" applyFont="1" applyFill="1"/>
    <xf numFmtId="0" fontId="24" fillId="5" borderId="0" xfId="2" applyFont="1" applyFill="1"/>
    <xf numFmtId="4" fontId="24" fillId="5" borderId="0" xfId="2" applyNumberFormat="1" applyFont="1" applyFill="1"/>
    <xf numFmtId="0" fontId="23" fillId="6" borderId="0" xfId="0" applyFont="1" applyFill="1" applyProtection="1">
      <protection locked="0" hidden="1"/>
    </xf>
    <xf numFmtId="164" fontId="23" fillId="6" borderId="0" xfId="0" applyNumberFormat="1" applyFont="1" applyFill="1" applyProtection="1">
      <protection hidden="1"/>
    </xf>
    <xf numFmtId="167" fontId="23" fillId="6" borderId="0" xfId="1" applyNumberFormat="1" applyFont="1" applyFill="1"/>
    <xf numFmtId="4" fontId="23" fillId="3" borderId="0" xfId="0" applyNumberFormat="1" applyFont="1" applyFill="1"/>
    <xf numFmtId="2" fontId="23" fillId="3" borderId="0" xfId="0" applyNumberFormat="1" applyFont="1" applyFill="1"/>
    <xf numFmtId="4" fontId="22" fillId="5" borderId="0" xfId="2" applyNumberFormat="1" applyFont="1" applyFill="1"/>
    <xf numFmtId="168" fontId="23" fillId="3" borderId="0" xfId="0" applyNumberFormat="1" applyFont="1" applyFill="1"/>
    <xf numFmtId="0" fontId="22" fillId="7" borderId="32" xfId="2" applyFont="1" applyFill="1" applyBorder="1"/>
    <xf numFmtId="0" fontId="22" fillId="5" borderId="33" xfId="2" applyFont="1" applyFill="1" applyBorder="1"/>
    <xf numFmtId="0" fontId="23" fillId="3" borderId="33" xfId="0" applyFont="1" applyFill="1" applyBorder="1"/>
    <xf numFmtId="169" fontId="22" fillId="7" borderId="33" xfId="2" applyNumberFormat="1" applyFont="1" applyFill="1" applyBorder="1"/>
    <xf numFmtId="0" fontId="22" fillId="7" borderId="34" xfId="2" applyFont="1" applyFill="1" applyBorder="1"/>
    <xf numFmtId="0" fontId="25" fillId="3" borderId="0" xfId="0" applyFont="1" applyFill="1" applyProtection="1">
      <protection hidden="1"/>
    </xf>
    <xf numFmtId="0" fontId="22" fillId="7" borderId="35" xfId="2" applyFont="1" applyFill="1" applyBorder="1"/>
    <xf numFmtId="0" fontId="22" fillId="7" borderId="0" xfId="2" applyFont="1" applyFill="1"/>
    <xf numFmtId="0" fontId="22" fillId="7" borderId="36" xfId="2" applyFont="1" applyFill="1" applyBorder="1"/>
    <xf numFmtId="164" fontId="23" fillId="3" borderId="0" xfId="0" applyNumberFormat="1" applyFont="1" applyFill="1" applyProtection="1">
      <protection hidden="1"/>
    </xf>
    <xf numFmtId="169" fontId="23" fillId="3" borderId="0" xfId="0" applyNumberFormat="1" applyFont="1" applyFill="1"/>
    <xf numFmtId="3" fontId="22" fillId="3" borderId="0" xfId="2" applyNumberFormat="1" applyFont="1" applyFill="1"/>
    <xf numFmtId="0" fontId="25" fillId="6" borderId="0" xfId="0" applyFont="1" applyFill="1" applyProtection="1">
      <protection hidden="1"/>
    </xf>
    <xf numFmtId="164" fontId="25" fillId="6" borderId="0" xfId="0" applyNumberFormat="1" applyFont="1" applyFill="1" applyProtection="1">
      <protection hidden="1"/>
    </xf>
    <xf numFmtId="10" fontId="22" fillId="7" borderId="0" xfId="1" applyNumberFormat="1" applyFont="1" applyFill="1" applyBorder="1"/>
    <xf numFmtId="164" fontId="25" fillId="3" borderId="0" xfId="0" applyNumberFormat="1" applyFont="1" applyFill="1" applyProtection="1">
      <protection hidden="1"/>
    </xf>
    <xf numFmtId="4" fontId="22" fillId="7" borderId="0" xfId="2" applyNumberFormat="1" applyFont="1" applyFill="1"/>
    <xf numFmtId="0" fontId="23" fillId="3" borderId="0" xfId="0" applyFont="1" applyFill="1" applyProtection="1">
      <protection locked="0" hidden="1"/>
    </xf>
    <xf numFmtId="164" fontId="2" fillId="3" borderId="0" xfId="0" applyNumberFormat="1" applyFont="1" applyFill="1" applyProtection="1">
      <protection hidden="1"/>
    </xf>
    <xf numFmtId="0" fontId="22" fillId="7" borderId="19" xfId="2" applyFont="1" applyFill="1" applyBorder="1"/>
    <xf numFmtId="0" fontId="22" fillId="5" borderId="37" xfId="2" applyFont="1" applyFill="1" applyBorder="1"/>
    <xf numFmtId="0" fontId="23" fillId="3" borderId="37" xfId="0" applyFont="1" applyFill="1" applyBorder="1"/>
    <xf numFmtId="167" fontId="22" fillId="7" borderId="37" xfId="2" applyNumberFormat="1" applyFont="1" applyFill="1" applyBorder="1"/>
    <xf numFmtId="0" fontId="22" fillId="7" borderId="25" xfId="2" applyFont="1" applyFill="1" applyBorder="1"/>
    <xf numFmtId="170" fontId="22" fillId="7" borderId="0" xfId="2" applyNumberFormat="1" applyFont="1" applyFill="1"/>
    <xf numFmtId="0" fontId="26" fillId="5" borderId="38" xfId="2" applyFont="1" applyFill="1" applyBorder="1" applyAlignment="1">
      <alignment horizontal="right"/>
    </xf>
    <xf numFmtId="169" fontId="27" fillId="5" borderId="0" xfId="2" applyNumberFormat="1" applyFont="1" applyFill="1"/>
    <xf numFmtId="168" fontId="22" fillId="5" borderId="0" xfId="2" applyNumberFormat="1" applyFont="1" applyFill="1"/>
    <xf numFmtId="169" fontId="28" fillId="5" borderId="0" xfId="2" applyNumberFormat="1" applyFont="1" applyFill="1"/>
    <xf numFmtId="0" fontId="20" fillId="5" borderId="0" xfId="2" applyFill="1"/>
    <xf numFmtId="4" fontId="20" fillId="5" borderId="0" xfId="2" applyNumberFormat="1" applyFill="1"/>
    <xf numFmtId="168" fontId="20"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9" fillId="3" borderId="0" xfId="2" applyFont="1" applyFill="1"/>
    <xf numFmtId="0" fontId="30" fillId="5" borderId="0" xfId="2" applyFont="1" applyFill="1" applyAlignment="1">
      <alignment horizontal="right"/>
    </xf>
    <xf numFmtId="0" fontId="29" fillId="5" borderId="0" xfId="2" applyFont="1" applyFill="1"/>
    <xf numFmtId="0" fontId="29" fillId="5" borderId="0" xfId="2" applyFont="1" applyFill="1" applyAlignment="1">
      <alignment horizontal="right"/>
    </xf>
    <xf numFmtId="0" fontId="31" fillId="5" borderId="0" xfId="2" applyFont="1" applyFill="1"/>
    <xf numFmtId="0" fontId="32" fillId="5" borderId="0" xfId="2" applyFont="1" applyFill="1"/>
    <xf numFmtId="4" fontId="33" fillId="5" borderId="0" xfId="2" applyNumberFormat="1" applyFont="1" applyFill="1"/>
    <xf numFmtId="0" fontId="34" fillId="5" borderId="0" xfId="2" applyFont="1" applyFill="1"/>
    <xf numFmtId="4" fontId="0" fillId="3" borderId="0" xfId="0" applyNumberFormat="1" applyFill="1"/>
    <xf numFmtId="0" fontId="35" fillId="5" borderId="0" xfId="2" applyFont="1" applyFill="1"/>
    <xf numFmtId="4" fontId="29" fillId="5" borderId="0" xfId="2" applyNumberFormat="1" applyFont="1" applyFill="1"/>
    <xf numFmtId="168" fontId="0" fillId="3" borderId="0" xfId="0" applyNumberFormat="1" applyFill="1"/>
    <xf numFmtId="0" fontId="20" fillId="7" borderId="32" xfId="2" applyFill="1" applyBorder="1"/>
    <xf numFmtId="0" fontId="20" fillId="5" borderId="33" xfId="2" applyFill="1" applyBorder="1"/>
    <xf numFmtId="0" fontId="0" fillId="3" borderId="33" xfId="0" applyFill="1" applyBorder="1"/>
    <xf numFmtId="0" fontId="20" fillId="7" borderId="34" xfId="2" applyFill="1" applyBorder="1"/>
    <xf numFmtId="0" fontId="2" fillId="3" borderId="0" xfId="0" applyFont="1" applyFill="1" applyProtection="1">
      <protection hidden="1"/>
    </xf>
    <xf numFmtId="0" fontId="29" fillId="7" borderId="32" xfId="2" applyFont="1" applyFill="1" applyBorder="1"/>
    <xf numFmtId="0" fontId="29" fillId="5" borderId="33" xfId="2" applyFont="1" applyFill="1" applyBorder="1"/>
    <xf numFmtId="0" fontId="36" fillId="3" borderId="33" xfId="3" applyFont="1" applyFill="1" applyBorder="1"/>
    <xf numFmtId="169" fontId="29" fillId="7" borderId="33" xfId="2" applyNumberFormat="1" applyFont="1" applyFill="1" applyBorder="1"/>
    <xf numFmtId="0" fontId="29" fillId="7" borderId="34" xfId="2" applyFont="1" applyFill="1" applyBorder="1"/>
    <xf numFmtId="0" fontId="20" fillId="7" borderId="35" xfId="2" applyFill="1" applyBorder="1"/>
    <xf numFmtId="0" fontId="20" fillId="7" borderId="36" xfId="2" applyFill="1" applyBorder="1"/>
    <xf numFmtId="0" fontId="29" fillId="7" borderId="35" xfId="2" applyFont="1" applyFill="1" applyBorder="1"/>
    <xf numFmtId="0" fontId="36" fillId="3" borderId="0" xfId="3" applyFont="1" applyFill="1"/>
    <xf numFmtId="0" fontId="29" fillId="7" borderId="0" xfId="2" applyFont="1" applyFill="1"/>
    <xf numFmtId="0" fontId="29" fillId="7" borderId="36" xfId="2" applyFont="1" applyFill="1" applyBorder="1"/>
    <xf numFmtId="169" fontId="0" fillId="3" borderId="0" xfId="0" applyNumberFormat="1" applyFill="1"/>
    <xf numFmtId="169" fontId="36" fillId="3" borderId="0" xfId="3" applyNumberFormat="1" applyFont="1" applyFill="1"/>
    <xf numFmtId="3" fontId="29" fillId="7" borderId="0" xfId="2" applyNumberFormat="1" applyFont="1" applyFill="1"/>
    <xf numFmtId="171" fontId="20" fillId="3" borderId="0" xfId="2" applyNumberFormat="1" applyFill="1"/>
    <xf numFmtId="171" fontId="37" fillId="0" borderId="0" xfId="4" applyNumberFormat="1" applyFont="1" applyAlignment="1">
      <alignment vertical="center"/>
    </xf>
    <xf numFmtId="0" fontId="38" fillId="3" borderId="0" xfId="2" applyFont="1" applyFill="1"/>
    <xf numFmtId="0" fontId="29" fillId="7" borderId="19" xfId="2" applyFont="1" applyFill="1" applyBorder="1"/>
    <xf numFmtId="0" fontId="29" fillId="5" borderId="37" xfId="2" applyFont="1" applyFill="1" applyBorder="1"/>
    <xf numFmtId="0" fontId="36" fillId="3" borderId="37" xfId="3" applyFont="1" applyFill="1" applyBorder="1"/>
    <xf numFmtId="167" fontId="29" fillId="3" borderId="37" xfId="2" applyNumberFormat="1" applyFont="1" applyFill="1" applyBorder="1"/>
    <xf numFmtId="0" fontId="29" fillId="7" borderId="25" xfId="2" applyFont="1" applyFill="1" applyBorder="1"/>
    <xf numFmtId="0" fontId="20" fillId="7" borderId="0" xfId="2" applyFill="1"/>
    <xf numFmtId="170" fontId="20" fillId="7" borderId="0" xfId="2" applyNumberFormat="1" applyFill="1"/>
    <xf numFmtId="170" fontId="29" fillId="7" borderId="0" xfId="2" applyNumberFormat="1" applyFont="1" applyFill="1"/>
    <xf numFmtId="0" fontId="39" fillId="5" borderId="38" xfId="2" applyFont="1" applyFill="1" applyBorder="1" applyAlignment="1">
      <alignment horizontal="right"/>
    </xf>
    <xf numFmtId="0" fontId="40" fillId="5" borderId="38" xfId="2" applyFont="1" applyFill="1" applyBorder="1" applyAlignment="1">
      <alignment horizontal="right"/>
    </xf>
    <xf numFmtId="169" fontId="41" fillId="5" borderId="0" xfId="2" applyNumberFormat="1" applyFont="1" applyFill="1"/>
    <xf numFmtId="168" fontId="29" fillId="5" borderId="0" xfId="2" applyNumberFormat="1" applyFont="1" applyFill="1"/>
    <xf numFmtId="3" fontId="22" fillId="7" borderId="0" xfId="2" applyNumberFormat="1" applyFont="1" applyFill="1"/>
    <xf numFmtId="0" fontId="6" fillId="0" borderId="0" xfId="0" applyFont="1" applyAlignment="1">
      <alignment horizontal="right"/>
    </xf>
    <xf numFmtId="3" fontId="7" fillId="0" borderId="0" xfId="0" applyNumberFormat="1" applyFont="1" applyAlignment="1">
      <alignment horizontal="right"/>
    </xf>
    <xf numFmtId="4" fontId="3" fillId="3" borderId="11" xfId="0" applyNumberFormat="1" applyFont="1" applyFill="1" applyBorder="1" applyAlignment="1">
      <alignment wrapText="1"/>
    </xf>
    <xf numFmtId="0" fontId="16" fillId="2" borderId="4" xfId="0" applyFont="1" applyFill="1" applyBorder="1" applyAlignment="1">
      <alignment horizontal="center"/>
    </xf>
    <xf numFmtId="0" fontId="16" fillId="2" borderId="5" xfId="0" applyFont="1" applyFill="1" applyBorder="1" applyAlignment="1">
      <alignment horizontal="center"/>
    </xf>
    <xf numFmtId="4" fontId="14" fillId="0" borderId="11" xfId="0" applyNumberFormat="1" applyFont="1" applyBorder="1" applyAlignment="1">
      <alignment horizontal="right" wrapText="1"/>
    </xf>
    <xf numFmtId="4" fontId="14" fillId="0" borderId="12" xfId="0" applyNumberFormat="1" applyFont="1" applyBorder="1" applyAlignment="1">
      <alignment wrapText="1"/>
    </xf>
    <xf numFmtId="4" fontId="14" fillId="0" borderId="11" xfId="0" applyNumberFormat="1" applyFont="1" applyBorder="1" applyAlignment="1">
      <alignment wrapText="1"/>
    </xf>
    <xf numFmtId="4" fontId="14" fillId="3" borderId="12" xfId="0" applyNumberFormat="1" applyFont="1" applyFill="1" applyBorder="1" applyAlignment="1">
      <alignment wrapText="1"/>
    </xf>
    <xf numFmtId="4" fontId="16" fillId="2" borderId="8" xfId="0" applyNumberFormat="1" applyFont="1" applyFill="1" applyBorder="1" applyAlignment="1">
      <alignment horizontal="right"/>
    </xf>
    <xf numFmtId="4" fontId="16" fillId="2" borderId="21" xfId="0" applyNumberFormat="1" applyFont="1" applyFill="1" applyBorder="1" applyAlignment="1">
      <alignment horizontal="right"/>
    </xf>
    <xf numFmtId="4" fontId="16" fillId="3" borderId="23" xfId="0" applyNumberFormat="1" applyFont="1" applyFill="1" applyBorder="1" applyAlignment="1">
      <alignment horizontal="right"/>
    </xf>
    <xf numFmtId="4" fontId="16" fillId="3" borderId="21" xfId="0" applyNumberFormat="1" applyFont="1" applyFill="1" applyBorder="1" applyAlignment="1">
      <alignment horizontal="right"/>
    </xf>
    <xf numFmtId="4" fontId="16" fillId="2" borderId="11" xfId="0" applyNumberFormat="1" applyFont="1" applyFill="1" applyBorder="1" applyAlignment="1">
      <alignment horizontal="center"/>
    </xf>
    <xf numFmtId="0" fontId="16" fillId="2" borderId="16" xfId="0" applyFont="1" applyFill="1" applyBorder="1" applyAlignment="1">
      <alignment horizontal="center"/>
    </xf>
    <xf numFmtId="4" fontId="16" fillId="0" borderId="23" xfId="0" applyNumberFormat="1" applyFont="1" applyBorder="1" applyAlignment="1">
      <alignment horizontal="right"/>
    </xf>
    <xf numFmtId="4" fontId="16" fillId="0" borderId="24" xfId="0" applyNumberFormat="1" applyFont="1" applyBorder="1" applyAlignment="1">
      <alignment horizontal="right"/>
    </xf>
    <xf numFmtId="166" fontId="16" fillId="0" borderId="23" xfId="0" applyNumberFormat="1" applyFont="1" applyBorder="1"/>
    <xf numFmtId="166" fontId="16" fillId="0" borderId="31" xfId="0" applyNumberFormat="1" applyFont="1" applyBorder="1"/>
    <xf numFmtId="4" fontId="16" fillId="0" borderId="28" xfId="0" applyNumberFormat="1" applyFont="1" applyBorder="1"/>
    <xf numFmtId="169" fontId="46" fillId="5" borderId="0" xfId="2" applyNumberFormat="1" applyFont="1" applyFill="1"/>
    <xf numFmtId="0" fontId="47" fillId="5" borderId="0" xfId="2" applyFont="1" applyFill="1"/>
    <xf numFmtId="4" fontId="47" fillId="5" borderId="0" xfId="2" applyNumberFormat="1" applyFont="1" applyFill="1"/>
    <xf numFmtId="168" fontId="47" fillId="5" borderId="0" xfId="2" applyNumberFormat="1" applyFont="1" applyFill="1"/>
    <xf numFmtId="3" fontId="20" fillId="7" borderId="0" xfId="2" applyNumberFormat="1" applyFill="1"/>
    <xf numFmtId="4" fontId="3" fillId="6" borderId="11" xfId="0" applyNumberFormat="1" applyFont="1" applyFill="1" applyBorder="1" applyAlignment="1">
      <alignment horizontal="right" wrapText="1"/>
    </xf>
    <xf numFmtId="4" fontId="3" fillId="6" borderId="12" xfId="0" applyNumberFormat="1" applyFont="1" applyFill="1" applyBorder="1" applyAlignment="1">
      <alignment wrapText="1"/>
    </xf>
    <xf numFmtId="4" fontId="14" fillId="6" borderId="11" xfId="0" applyNumberFormat="1" applyFont="1" applyFill="1" applyBorder="1" applyAlignment="1">
      <alignment vertical="center" wrapText="1"/>
    </xf>
    <xf numFmtId="4" fontId="14" fillId="6" borderId="12" xfId="0" applyNumberFormat="1" applyFont="1" applyFill="1" applyBorder="1" applyAlignment="1">
      <alignment vertical="center" wrapText="1"/>
    </xf>
    <xf numFmtId="4" fontId="6" fillId="6" borderId="23" xfId="0" applyNumberFormat="1" applyFont="1" applyFill="1" applyBorder="1" applyAlignment="1">
      <alignment horizontal="right"/>
    </xf>
    <xf numFmtId="4" fontId="6" fillId="6" borderId="24" xfId="0" applyNumberFormat="1" applyFont="1" applyFill="1" applyBorder="1" applyAlignment="1">
      <alignment horizontal="right"/>
    </xf>
    <xf numFmtId="4" fontId="3" fillId="6" borderId="23" xfId="0" applyNumberFormat="1" applyFont="1" applyFill="1" applyBorder="1" applyAlignment="1">
      <alignment horizontal="right"/>
    </xf>
    <xf numFmtId="4" fontId="7" fillId="6" borderId="28" xfId="0" applyNumberFormat="1" applyFont="1" applyFill="1" applyBorder="1"/>
    <xf numFmtId="164" fontId="7" fillId="3" borderId="1" xfId="0" applyNumberFormat="1" applyFont="1" applyFill="1" applyBorder="1" applyAlignment="1">
      <alignment horizontal="right"/>
    </xf>
    <xf numFmtId="4" fontId="14" fillId="0" borderId="11" xfId="0" applyNumberFormat="1" applyFont="1" applyBorder="1" applyAlignment="1">
      <alignment vertical="center" wrapText="1"/>
    </xf>
    <xf numFmtId="4" fontId="14" fillId="0" borderId="12" xfId="0" applyNumberFormat="1" applyFont="1" applyBorder="1" applyAlignment="1">
      <alignment vertical="center" wrapText="1"/>
    </xf>
    <xf numFmtId="4" fontId="30" fillId="5" borderId="0" xfId="2" applyNumberFormat="1" applyFont="1" applyFill="1" applyAlignment="1">
      <alignment horizontal="right"/>
    </xf>
    <xf numFmtId="4" fontId="29" fillId="5" borderId="0" xfId="2" applyNumberFormat="1" applyFont="1" applyFill="1" applyAlignment="1">
      <alignment horizontal="right"/>
    </xf>
    <xf numFmtId="4" fontId="29" fillId="3" borderId="0" xfId="2" applyNumberFormat="1" applyFont="1" applyFill="1"/>
    <xf numFmtId="4" fontId="36" fillId="3" borderId="0" xfId="3" applyNumberFormat="1" applyFont="1" applyFill="1"/>
    <xf numFmtId="4" fontId="37" fillId="0" borderId="0" xfId="4" applyNumberFormat="1" applyFont="1" applyAlignment="1">
      <alignment vertical="center"/>
    </xf>
    <xf numFmtId="4" fontId="40" fillId="5" borderId="38" xfId="2" applyNumberFormat="1" applyFont="1" applyFill="1" applyBorder="1" applyAlignment="1">
      <alignment horizontal="right"/>
    </xf>
    <xf numFmtId="4" fontId="21" fillId="5" borderId="0" xfId="2" applyNumberFormat="1" applyFont="1" applyFill="1" applyAlignment="1">
      <alignment horizontal="right"/>
    </xf>
    <xf numFmtId="4" fontId="22" fillId="5" borderId="0" xfId="2" applyNumberFormat="1" applyFont="1" applyFill="1" applyAlignment="1">
      <alignment horizontal="right"/>
    </xf>
    <xf numFmtId="4" fontId="34" fillId="5" borderId="0" xfId="2" applyNumberFormat="1" applyFont="1" applyFill="1"/>
    <xf numFmtId="4" fontId="20" fillId="3" borderId="0" xfId="2" applyNumberFormat="1" applyFill="1"/>
    <xf numFmtId="4" fontId="38" fillId="3" borderId="0" xfId="2" applyNumberFormat="1" applyFont="1" applyFill="1"/>
    <xf numFmtId="4" fontId="39" fillId="5" borderId="38" xfId="2" applyNumberFormat="1" applyFont="1" applyFill="1" applyBorder="1" applyAlignment="1">
      <alignment horizontal="right"/>
    </xf>
    <xf numFmtId="4" fontId="3" fillId="0" borderId="12" xfId="0" applyNumberFormat="1" applyFont="1" applyBorder="1" applyAlignment="1">
      <alignment wrapText="1"/>
    </xf>
    <xf numFmtId="0" fontId="3" fillId="0" borderId="42" xfId="0" applyFont="1" applyBorder="1" applyAlignment="1">
      <alignment horizontal="center"/>
    </xf>
    <xf numFmtId="0" fontId="3" fillId="0" borderId="33" xfId="0" applyFont="1" applyBorder="1"/>
    <xf numFmtId="4" fontId="14" fillId="0" borderId="12" xfId="0" applyNumberFormat="1" applyFont="1" applyBorder="1" applyAlignment="1">
      <alignment horizontal="right" wrapText="1"/>
    </xf>
    <xf numFmtId="4" fontId="16" fillId="4" borderId="43" xfId="0" applyNumberFormat="1" applyFont="1" applyFill="1" applyBorder="1" applyAlignment="1">
      <alignment horizontal="right"/>
    </xf>
    <xf numFmtId="4" fontId="14" fillId="3" borderId="11" xfId="0" applyNumberFormat="1" applyFont="1" applyFill="1" applyBorder="1" applyAlignment="1">
      <alignment horizontal="right" vertical="center" wrapText="1"/>
    </xf>
    <xf numFmtId="4" fontId="14" fillId="3" borderId="21" xfId="0" applyNumberFormat="1" applyFont="1" applyFill="1" applyBorder="1" applyAlignment="1">
      <alignment horizontal="right" vertical="center" wrapText="1"/>
    </xf>
    <xf numFmtId="4" fontId="14" fillId="3" borderId="21" xfId="0" applyNumberFormat="1" applyFont="1" applyFill="1" applyBorder="1" applyAlignment="1">
      <alignment vertical="center" wrapText="1"/>
    </xf>
    <xf numFmtId="4" fontId="14" fillId="6" borderId="21" xfId="0" applyNumberFormat="1" applyFont="1" applyFill="1" applyBorder="1" applyAlignment="1">
      <alignment vertical="center" wrapText="1"/>
    </xf>
    <xf numFmtId="166" fontId="6" fillId="6" borderId="23" xfId="0" applyNumberFormat="1" applyFont="1" applyFill="1" applyBorder="1"/>
    <xf numFmtId="166" fontId="6" fillId="6" borderId="31" xfId="0" applyNumberFormat="1" applyFont="1" applyFill="1" applyBorder="1"/>
    <xf numFmtId="4" fontId="3" fillId="0" borderId="11" xfId="0" applyNumberFormat="1" applyFont="1" applyBorder="1" applyAlignment="1">
      <alignment horizontal="right" wrapText="1"/>
    </xf>
    <xf numFmtId="4" fontId="3" fillId="0" borderId="22" xfId="0" applyNumberFormat="1" applyFont="1" applyBorder="1" applyAlignment="1">
      <alignment vertical="center" wrapText="1"/>
    </xf>
    <xf numFmtId="2" fontId="3" fillId="0" borderId="23" xfId="0" applyNumberFormat="1" applyFont="1" applyBorder="1"/>
    <xf numFmtId="4" fontId="3" fillId="0" borderId="24" xfId="0" applyNumberFormat="1" applyFont="1" applyBorder="1"/>
    <xf numFmtId="4" fontId="4" fillId="0" borderId="23" xfId="0" applyNumberFormat="1" applyFont="1" applyBorder="1" applyAlignment="1">
      <alignment horizontal="right"/>
    </xf>
    <xf numFmtId="4" fontId="48" fillId="0" borderId="23" xfId="0" applyNumberFormat="1" applyFont="1" applyBorder="1" applyAlignment="1">
      <alignment horizontal="right"/>
    </xf>
    <xf numFmtId="0" fontId="50" fillId="0" borderId="0" xfId="2" applyFont="1" applyAlignment="1">
      <alignment horizontal="right"/>
    </xf>
    <xf numFmtId="2" fontId="0" fillId="3" borderId="0" xfId="0" applyNumberFormat="1" applyFill="1"/>
    <xf numFmtId="2" fontId="34" fillId="5" borderId="0" xfId="2" applyNumberFormat="1" applyFont="1" applyFill="1"/>
    <xf numFmtId="0" fontId="49" fillId="3" borderId="0" xfId="2" applyFont="1" applyFill="1" applyAlignment="1">
      <alignment horizontal="right"/>
    </xf>
    <xf numFmtId="2" fontId="22" fillId="5" borderId="0" xfId="2" applyNumberFormat="1" applyFont="1" applyFill="1" applyAlignment="1">
      <alignment horizontal="right"/>
    </xf>
    <xf numFmtId="4" fontId="14" fillId="8" borderId="12" xfId="0" applyNumberFormat="1" applyFont="1" applyFill="1" applyBorder="1" applyAlignment="1">
      <alignment vertical="center" wrapText="1"/>
    </xf>
    <xf numFmtId="2" fontId="20" fillId="3" borderId="0" xfId="2" applyNumberFormat="1" applyFill="1"/>
    <xf numFmtId="169" fontId="20" fillId="7" borderId="33" xfId="2" applyNumberFormat="1" applyFill="1" applyBorder="1"/>
    <xf numFmtId="0" fontId="0" fillId="3" borderId="0" xfId="0" applyFill="1" applyAlignment="1">
      <alignment horizontal="right"/>
    </xf>
    <xf numFmtId="10" fontId="20" fillId="7" borderId="0" xfId="1" applyNumberFormat="1" applyFont="1" applyFill="1"/>
    <xf numFmtId="0" fontId="20" fillId="7" borderId="19" xfId="2" applyFill="1" applyBorder="1"/>
    <xf numFmtId="0" fontId="20" fillId="5" borderId="37" xfId="2" applyFill="1" applyBorder="1"/>
    <xf numFmtId="0" fontId="0" fillId="3" borderId="37" xfId="0" applyFill="1" applyBorder="1"/>
    <xf numFmtId="167" fontId="20" fillId="7" borderId="37" xfId="2" applyNumberFormat="1" applyFill="1" applyBorder="1"/>
    <xf numFmtId="0" fontId="20" fillId="7" borderId="25" xfId="2" applyFill="1" applyBorder="1"/>
    <xf numFmtId="2" fontId="38" fillId="3" borderId="0" xfId="2" applyNumberFormat="1" applyFont="1" applyFill="1"/>
    <xf numFmtId="172" fontId="0" fillId="3" borderId="0" xfId="0" applyNumberFormat="1" applyFill="1" applyProtection="1">
      <protection hidden="1"/>
    </xf>
    <xf numFmtId="2" fontId="39" fillId="5" borderId="38" xfId="2" applyNumberFormat="1" applyFont="1" applyFill="1" applyBorder="1" applyAlignment="1">
      <alignment horizontal="right"/>
    </xf>
    <xf numFmtId="4" fontId="3" fillId="6" borderId="12" xfId="0" applyNumberFormat="1" applyFont="1" applyFill="1" applyBorder="1" applyAlignment="1">
      <alignment horizontal="right" wrapText="1"/>
    </xf>
    <xf numFmtId="4" fontId="3" fillId="0" borderId="12" xfId="0" applyNumberFormat="1" applyFont="1" applyBorder="1" applyAlignment="1">
      <alignment horizontal="right" wrapText="1"/>
    </xf>
    <xf numFmtId="4" fontId="14" fillId="0" borderId="21" xfId="0" applyNumberFormat="1" applyFont="1" applyBorder="1" applyAlignment="1">
      <alignment vertical="center" wrapText="1"/>
    </xf>
    <xf numFmtId="0" fontId="3" fillId="3" borderId="12" xfId="0" applyFont="1" applyFill="1" applyBorder="1" applyAlignment="1">
      <alignment horizontal="center" vertical="center" wrapText="1"/>
    </xf>
    <xf numFmtId="4" fontId="20" fillId="7" borderId="0" xfId="2" applyNumberFormat="1" applyFill="1"/>
    <xf numFmtId="0" fontId="6" fillId="0" borderId="0" xfId="0" applyFont="1" applyAlignment="1">
      <alignment horizontal="left" wrapText="1"/>
    </xf>
    <xf numFmtId="0" fontId="9" fillId="0" borderId="0" xfId="0" applyFont="1" applyAlignment="1">
      <alignment horizontal="left" wrapText="1"/>
    </xf>
    <xf numFmtId="0" fontId="17" fillId="0" borderId="0" xfId="0" applyFont="1" applyAlignment="1">
      <alignment horizontal="left" vertical="top" wrapText="1"/>
    </xf>
    <xf numFmtId="0" fontId="3" fillId="0" borderId="9" xfId="0" applyFont="1" applyBorder="1"/>
    <xf numFmtId="0" fontId="3" fillId="0" borderId="10" xfId="0" applyFont="1" applyBorder="1"/>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15" fillId="3" borderId="14"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14" fontId="5" fillId="0" borderId="0" xfId="0" applyNumberFormat="1" applyFont="1" applyAlignment="1">
      <alignment horizontal="center" wrapText="1"/>
    </xf>
    <xf numFmtId="0" fontId="42" fillId="0" borderId="39" xfId="0" applyFont="1" applyBorder="1" applyAlignment="1">
      <alignment horizontal="center"/>
    </xf>
    <xf numFmtId="0" fontId="42" fillId="0" borderId="40" xfId="0" applyFont="1" applyBorder="1" applyAlignment="1">
      <alignment horizont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12" fillId="0" borderId="1" xfId="0" applyFont="1" applyBorder="1"/>
    <xf numFmtId="0" fontId="12" fillId="0" borderId="9" xfId="0" applyFont="1" applyBorder="1"/>
    <xf numFmtId="4" fontId="15" fillId="0" borderId="13" xfId="0" applyNumberFormat="1" applyFont="1" applyBorder="1" applyAlignment="1">
      <alignment horizontal="center" vertical="center" wrapText="1"/>
    </xf>
    <xf numFmtId="4" fontId="15" fillId="0" borderId="15" xfId="0" applyNumberFormat="1" applyFont="1" applyBorder="1" applyAlignment="1">
      <alignment horizontal="center" vertical="center" wrapText="1"/>
    </xf>
    <xf numFmtId="4" fontId="15" fillId="0" borderId="20" xfId="0" applyNumberFormat="1" applyFont="1" applyBorder="1" applyAlignment="1">
      <alignment horizontal="center" vertical="center" wrapText="1"/>
    </xf>
    <xf numFmtId="0" fontId="3" fillId="0" borderId="1" xfId="0" applyFont="1" applyBorder="1"/>
    <xf numFmtId="3" fontId="43" fillId="0" borderId="41" xfId="0" applyNumberFormat="1" applyFont="1" applyBorder="1" applyAlignment="1">
      <alignment horizontal="center"/>
    </xf>
    <xf numFmtId="0" fontId="42" fillId="6" borderId="39" xfId="0" applyFont="1" applyFill="1" applyBorder="1" applyAlignment="1">
      <alignment horizontal="center"/>
    </xf>
    <xf numFmtId="0" fontId="42" fillId="6" borderId="40" xfId="0" applyFont="1" applyFill="1" applyBorder="1" applyAlignment="1">
      <alignment horizontal="center"/>
    </xf>
    <xf numFmtId="3" fontId="44" fillId="0" borderId="41" xfId="0" applyNumberFormat="1" applyFont="1" applyBorder="1" applyAlignment="1">
      <alignment horizontal="center"/>
    </xf>
    <xf numFmtId="0" fontId="16" fillId="0" borderId="39" xfId="0" applyFont="1" applyBorder="1" applyAlignment="1">
      <alignment horizontal="center"/>
    </xf>
    <xf numFmtId="0" fontId="16" fillId="0" borderId="40" xfId="0" applyFont="1" applyBorder="1" applyAlignment="1">
      <alignment horizontal="center"/>
    </xf>
    <xf numFmtId="0" fontId="3" fillId="0" borderId="34" xfId="0" applyFont="1" applyBorder="1" applyAlignment="1">
      <alignment horizontal="center" vertical="center"/>
    </xf>
    <xf numFmtId="0" fontId="3" fillId="0" borderId="36" xfId="0" applyFont="1" applyBorder="1" applyAlignment="1">
      <alignment horizontal="center" vertical="center"/>
    </xf>
    <xf numFmtId="4" fontId="3" fillId="0" borderId="34"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4" fontId="13" fillId="0" borderId="34" xfId="0" applyNumberFormat="1" applyFont="1" applyBorder="1" applyAlignment="1">
      <alignment horizontal="center" vertical="center" wrapText="1"/>
    </xf>
    <xf numFmtId="4" fontId="13" fillId="0" borderId="36" xfId="0" applyNumberFormat="1" applyFont="1" applyBorder="1" applyAlignment="1">
      <alignment horizontal="center" vertical="center" wrapText="1"/>
    </xf>
    <xf numFmtId="4" fontId="13" fillId="0" borderId="25" xfId="0" applyNumberFormat="1" applyFont="1" applyBorder="1" applyAlignment="1">
      <alignment horizontal="center" vertical="center" wrapText="1"/>
    </xf>
    <xf numFmtId="4" fontId="3" fillId="0" borderId="25" xfId="0" applyNumberFormat="1" applyFont="1" applyBorder="1" applyAlignment="1">
      <alignment horizontal="center" vertical="center" wrapText="1"/>
    </xf>
  </cellXfs>
  <cellStyles count="5">
    <cellStyle name="Normaallaad 4 2" xfId="2" xr:uid="{AEEA2C28-2939-4D55-8DC1-9F7C6E974692}"/>
    <cellStyle name="Normal" xfId="0" builtinId="0"/>
    <cellStyle name="Normal 2" xfId="3" xr:uid="{F2796FE3-F6B1-4BD4-9576-C38C9A0176A2}"/>
    <cellStyle name="Normal 2 2" xfId="4" xr:uid="{75E37105-3E57-4C87-802C-E460107AF5D4}"/>
    <cellStyle name="Percent" xfId="1" builtinId="5"/>
  </cellStyles>
  <dxfs count="0"/>
  <tableStyles count="1" defaultTableStyle="TableStyleMedium2" defaultPivotStyle="PivotStyleLight16">
    <tableStyle name="Invisible" pivot="0" table="0" count="0" xr9:uid="{04439EC2-E533-44C7-AF8A-8260AA6A578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06C50-59EE-4189-8FEB-AFC773134797}">
  <sheetPr codeName="Sheet22"/>
  <dimension ref="A1:Q50"/>
  <sheetViews>
    <sheetView tabSelected="1" showOutlineSymbols="0" showWhiteSpace="0" zoomScale="80" zoomScaleNormal="80" workbookViewId="0">
      <selection activeCell="B1" sqref="B1"/>
    </sheetView>
  </sheetViews>
  <sheetFormatPr defaultColWidth="9.1796875" defaultRowHeight="14" x14ac:dyDescent="0.3"/>
  <cols>
    <col min="1" max="1" width="5.453125" style="1" customWidth="1"/>
    <col min="2" max="2" width="7.7265625" style="1" customWidth="1"/>
    <col min="3" max="3" width="7.81640625" style="1" customWidth="1"/>
    <col min="4" max="4" width="64.54296875" style="1" customWidth="1"/>
    <col min="5" max="8" width="17" style="1" customWidth="1"/>
    <col min="9" max="10" width="36.453125" style="1" customWidth="1"/>
    <col min="11" max="11" width="10.1796875" style="1" bestFit="1" customWidth="1"/>
    <col min="12" max="16384" width="9.1796875" style="1"/>
  </cols>
  <sheetData>
    <row r="1" spans="1:17" x14ac:dyDescent="0.3">
      <c r="J1" s="2" t="s">
        <v>0</v>
      </c>
    </row>
    <row r="2" spans="1:17" ht="18.75" customHeight="1" x14ac:dyDescent="0.3"/>
    <row r="3" spans="1:17" ht="18.75" customHeight="1" x14ac:dyDescent="0.35">
      <c r="A3" s="287" t="s">
        <v>1</v>
      </c>
      <c r="B3" s="287"/>
      <c r="C3" s="287"/>
      <c r="D3" s="287"/>
      <c r="E3" s="287"/>
      <c r="F3" s="287"/>
      <c r="G3" s="287"/>
      <c r="H3" s="287"/>
      <c r="I3" s="287"/>
      <c r="J3" s="287"/>
    </row>
    <row r="4" spans="1:17" ht="20.65" customHeight="1" x14ac:dyDescent="0.3"/>
    <row r="5" spans="1:17" x14ac:dyDescent="0.3">
      <c r="C5" s="3" t="s">
        <v>2</v>
      </c>
      <c r="D5" s="4" t="s">
        <v>3</v>
      </c>
      <c r="G5" s="6"/>
      <c r="H5" s="7"/>
    </row>
    <row r="6" spans="1:17" x14ac:dyDescent="0.3">
      <c r="C6" s="3" t="s">
        <v>4</v>
      </c>
      <c r="D6" s="8" t="s">
        <v>5</v>
      </c>
      <c r="G6" s="6"/>
      <c r="H6" s="7"/>
      <c r="J6" s="10"/>
    </row>
    <row r="7" spans="1:17" x14ac:dyDescent="0.3">
      <c r="I7" s="3"/>
      <c r="J7" s="10"/>
    </row>
    <row r="8" spans="1:17" ht="16.5" x14ac:dyDescent="0.3">
      <c r="D8" s="13" t="s">
        <v>6</v>
      </c>
      <c r="E8" s="14">
        <v>1402.3</v>
      </c>
      <c r="F8" s="4" t="s">
        <v>7</v>
      </c>
    </row>
    <row r="9" spans="1:17" ht="16.5" x14ac:dyDescent="0.3">
      <c r="D9" s="13" t="s">
        <v>8</v>
      </c>
      <c r="E9" s="16">
        <v>738</v>
      </c>
      <c r="F9" s="4" t="s">
        <v>7</v>
      </c>
      <c r="K9" s="12"/>
    </row>
    <row r="10" spans="1:17" ht="14.5" thickBot="1" x14ac:dyDescent="0.35">
      <c r="D10" s="185"/>
      <c r="E10" s="186"/>
      <c r="F10" s="12"/>
      <c r="G10" s="12"/>
      <c r="H10" s="17"/>
      <c r="K10" s="12"/>
    </row>
    <row r="11" spans="1:17" ht="14.5" thickBot="1" x14ac:dyDescent="0.35">
      <c r="D11" s="12"/>
      <c r="E11" s="288" t="s">
        <v>9</v>
      </c>
      <c r="F11" s="289"/>
      <c r="G11" s="288" t="s">
        <v>10</v>
      </c>
      <c r="H11" s="289"/>
      <c r="M11" s="18"/>
      <c r="N11" s="19"/>
    </row>
    <row r="12" spans="1:17" ht="16.5" x14ac:dyDescent="0.3">
      <c r="B12" s="20" t="s">
        <v>11</v>
      </c>
      <c r="C12" s="21"/>
      <c r="D12" s="21"/>
      <c r="E12" s="22" t="s">
        <v>12</v>
      </c>
      <c r="F12" s="23" t="s">
        <v>13</v>
      </c>
      <c r="G12" s="22" t="s">
        <v>12</v>
      </c>
      <c r="H12" s="23" t="s">
        <v>13</v>
      </c>
      <c r="I12" s="24" t="s">
        <v>14</v>
      </c>
      <c r="J12" s="25" t="s">
        <v>15</v>
      </c>
    </row>
    <row r="13" spans="1:17" x14ac:dyDescent="0.3">
      <c r="B13" s="26"/>
      <c r="C13" s="27" t="s">
        <v>16</v>
      </c>
      <c r="D13" s="28"/>
      <c r="E13" s="244">
        <f>F13/$E$8</f>
        <v>2.0378235755544467</v>
      </c>
      <c r="F13" s="233">
        <f>abitabel!J14</f>
        <v>2857.6400000000003</v>
      </c>
      <c r="G13" s="244">
        <f>H13/$E$8</f>
        <v>2.0378235755544467</v>
      </c>
      <c r="H13" s="233">
        <f>abitabel!L14</f>
        <v>2857.6400000000003</v>
      </c>
      <c r="I13" s="290" t="s">
        <v>17</v>
      </c>
      <c r="J13" s="29"/>
      <c r="K13" s="30"/>
      <c r="O13" s="3"/>
      <c r="P13" s="30"/>
      <c r="Q13" s="31"/>
    </row>
    <row r="14" spans="1:17" x14ac:dyDescent="0.3">
      <c r="B14" s="26"/>
      <c r="C14" s="27" t="s">
        <v>18</v>
      </c>
      <c r="D14" s="28"/>
      <c r="E14" s="244">
        <f t="shared" ref="E14:E16" si="0">F14/$E$8</f>
        <v>18.546680453540613</v>
      </c>
      <c r="F14" s="233">
        <f>abitabel!J15</f>
        <v>26008.010000000002</v>
      </c>
      <c r="G14" s="244">
        <f t="shared" ref="G14:G17" si="1">H14/$E$8</f>
        <v>18.546680453540613</v>
      </c>
      <c r="H14" s="233">
        <f>abitabel!L15</f>
        <v>26008.010000000002</v>
      </c>
      <c r="I14" s="291"/>
      <c r="J14" s="284" t="s">
        <v>19</v>
      </c>
      <c r="K14" s="30"/>
      <c r="O14" s="3"/>
      <c r="P14" s="30"/>
      <c r="Q14" s="31"/>
    </row>
    <row r="15" spans="1:17" x14ac:dyDescent="0.3">
      <c r="B15" s="26"/>
      <c r="C15" s="27" t="s">
        <v>20</v>
      </c>
      <c r="D15" s="28"/>
      <c r="E15" s="244">
        <f t="shared" si="0"/>
        <v>1.8712757612493762</v>
      </c>
      <c r="F15" s="233">
        <f>abitabel!J16</f>
        <v>2624.09</v>
      </c>
      <c r="G15" s="244">
        <f t="shared" si="1"/>
        <v>1.8712757612493762</v>
      </c>
      <c r="H15" s="233">
        <f>abitabel!L16</f>
        <v>2624.09</v>
      </c>
      <c r="I15" s="291"/>
      <c r="J15" s="285"/>
      <c r="K15" s="30"/>
      <c r="O15" s="3"/>
      <c r="P15" s="30"/>
      <c r="Q15" s="31"/>
    </row>
    <row r="16" spans="1:17" x14ac:dyDescent="0.3">
      <c r="B16" s="26"/>
      <c r="C16" s="27" t="s">
        <v>21</v>
      </c>
      <c r="D16" s="28"/>
      <c r="E16" s="244">
        <f t="shared" si="0"/>
        <v>1.1124581045425373E-2</v>
      </c>
      <c r="F16" s="233">
        <f>'ERK lisa 6.1 tavasisustus'!F35</f>
        <v>15.6</v>
      </c>
      <c r="G16" s="244">
        <f t="shared" si="1"/>
        <v>1.1124581045425373E-2</v>
      </c>
      <c r="H16" s="233">
        <f>'ERK lisa 6.1 tavasisustus'!F39</f>
        <v>15.6</v>
      </c>
      <c r="I16" s="291"/>
      <c r="J16" s="286"/>
      <c r="K16" s="30"/>
      <c r="O16" s="3"/>
      <c r="P16" s="30"/>
      <c r="Q16" s="31"/>
    </row>
    <row r="17" spans="2:17" x14ac:dyDescent="0.3">
      <c r="B17" s="26"/>
      <c r="C17" s="27" t="s">
        <v>22</v>
      </c>
      <c r="D17" s="28"/>
      <c r="E17" s="244" t="s">
        <v>23</v>
      </c>
      <c r="F17" s="269" t="s">
        <v>23</v>
      </c>
      <c r="G17" s="244">
        <f t="shared" si="1"/>
        <v>4.5132842439471535E-2</v>
      </c>
      <c r="H17" s="233">
        <f>'TA lisa 6.2 PP'!F15</f>
        <v>63.289784952870932</v>
      </c>
      <c r="I17" s="291"/>
      <c r="J17" s="271" t="s">
        <v>24</v>
      </c>
      <c r="K17" s="30"/>
      <c r="O17" s="3"/>
      <c r="P17" s="30"/>
      <c r="Q17" s="31"/>
    </row>
    <row r="18" spans="2:17" x14ac:dyDescent="0.3">
      <c r="B18" s="34">
        <v>400</v>
      </c>
      <c r="C18" s="292" t="s">
        <v>25</v>
      </c>
      <c r="D18" s="293"/>
      <c r="E18" s="37">
        <v>1.6700627244995232</v>
      </c>
      <c r="F18" s="233">
        <f>abitabel!J19</f>
        <v>2341.8409999999999</v>
      </c>
      <c r="G18" s="37">
        <v>1.67</v>
      </c>
      <c r="H18" s="233">
        <f>G18*E8</f>
        <v>2341.8409999999999</v>
      </c>
      <c r="I18" s="291"/>
      <c r="J18" s="38"/>
      <c r="O18" s="3"/>
      <c r="P18" s="30"/>
      <c r="Q18" s="31"/>
    </row>
    <row r="19" spans="2:17" x14ac:dyDescent="0.3">
      <c r="B19" s="34">
        <v>400</v>
      </c>
      <c r="C19" s="292" t="s">
        <v>26</v>
      </c>
      <c r="D19" s="293"/>
      <c r="E19" s="37">
        <f>F19/$E$8</f>
        <v>0.47350981881267901</v>
      </c>
      <c r="F19" s="233">
        <f>abitabel!J20</f>
        <v>664.00281892101975</v>
      </c>
      <c r="G19" s="37">
        <f>H19/$E$8</f>
        <v>0.47350981881267901</v>
      </c>
      <c r="H19" s="233">
        <f>abitabel!L20</f>
        <v>664.00281892101975</v>
      </c>
      <c r="I19" s="291"/>
      <c r="J19" s="38"/>
      <c r="O19" s="3"/>
      <c r="P19" s="30"/>
      <c r="Q19" s="31"/>
    </row>
    <row r="20" spans="2:17" x14ac:dyDescent="0.3">
      <c r="B20" s="34">
        <v>100</v>
      </c>
      <c r="C20" s="39" t="s">
        <v>27</v>
      </c>
      <c r="D20" s="40"/>
      <c r="E20" s="37">
        <f t="shared" ref="E20:E22" si="2">F20/$E$8</f>
        <v>0.36050000000000004</v>
      </c>
      <c r="F20" s="41">
        <v>505.52915000000007</v>
      </c>
      <c r="G20" s="37">
        <f t="shared" ref="G20:G22" si="3">H20/$E$8</f>
        <v>0.37131500000000006</v>
      </c>
      <c r="H20" s="41">
        <v>520.69502450000005</v>
      </c>
      <c r="I20" s="294" t="s">
        <v>28</v>
      </c>
      <c r="J20" s="38"/>
      <c r="K20" s="30"/>
      <c r="O20" s="3"/>
      <c r="P20" s="30"/>
      <c r="Q20" s="31"/>
    </row>
    <row r="21" spans="2:17" x14ac:dyDescent="0.3">
      <c r="B21" s="34">
        <v>200</v>
      </c>
      <c r="C21" s="35" t="s">
        <v>29</v>
      </c>
      <c r="D21" s="36"/>
      <c r="E21" s="37">
        <f t="shared" si="2"/>
        <v>0.85197957284461245</v>
      </c>
      <c r="F21" s="41">
        <v>1194.730955</v>
      </c>
      <c r="G21" s="37">
        <f t="shared" si="3"/>
        <v>0.8775389600299508</v>
      </c>
      <c r="H21" s="41">
        <v>1230.57288365</v>
      </c>
      <c r="I21" s="295"/>
      <c r="J21" s="38"/>
      <c r="K21" s="30"/>
      <c r="O21" s="3"/>
      <c r="P21" s="30"/>
      <c r="Q21" s="31"/>
    </row>
    <row r="22" spans="2:17" x14ac:dyDescent="0.3">
      <c r="B22" s="34">
        <v>500</v>
      </c>
      <c r="C22" s="35" t="s">
        <v>30</v>
      </c>
      <c r="D22" s="36"/>
      <c r="E22" s="37">
        <f t="shared" si="2"/>
        <v>2.0218569492975829E-2</v>
      </c>
      <c r="F22" s="41">
        <v>28.352500000000003</v>
      </c>
      <c r="G22" s="37">
        <f t="shared" si="3"/>
        <v>2.0825126577765102E-2</v>
      </c>
      <c r="H22" s="41">
        <v>29.203075000000002</v>
      </c>
      <c r="I22" s="296"/>
      <c r="J22" s="42"/>
      <c r="K22" s="30"/>
      <c r="O22" s="3"/>
      <c r="P22" s="30"/>
      <c r="Q22" s="31"/>
    </row>
    <row r="23" spans="2:17" x14ac:dyDescent="0.3">
      <c r="B23" s="43"/>
      <c r="C23" s="44" t="s">
        <v>31</v>
      </c>
      <c r="D23" s="44"/>
      <c r="E23" s="45">
        <f>SUM(E13:E22)</f>
        <v>25.843175057039652</v>
      </c>
      <c r="F23" s="46">
        <f>SUM(F13:F22)</f>
        <v>36239.79642392102</v>
      </c>
      <c r="G23" s="45">
        <f>SUM(G13:G22)</f>
        <v>25.925226119249729</v>
      </c>
      <c r="H23" s="46">
        <f>SUM(H13:H22)</f>
        <v>36354.944587023885</v>
      </c>
      <c r="I23" s="47"/>
      <c r="J23" s="48"/>
      <c r="K23" s="30"/>
      <c r="P23" s="30"/>
      <c r="Q23" s="31"/>
    </row>
    <row r="24" spans="2:17" x14ac:dyDescent="0.3">
      <c r="B24" s="49"/>
      <c r="C24" s="50"/>
      <c r="D24" s="50"/>
      <c r="E24" s="51"/>
      <c r="F24" s="52"/>
      <c r="G24" s="51"/>
      <c r="H24" s="52"/>
      <c r="I24" s="53"/>
      <c r="J24" s="54"/>
      <c r="K24" s="30"/>
      <c r="P24" s="30"/>
      <c r="Q24" s="31"/>
    </row>
    <row r="25" spans="2:17" ht="16.5" x14ac:dyDescent="0.3">
      <c r="B25" s="55" t="s">
        <v>32</v>
      </c>
      <c r="C25" s="44"/>
      <c r="D25" s="44"/>
      <c r="E25" s="56" t="s">
        <v>12</v>
      </c>
      <c r="F25" s="57" t="s">
        <v>13</v>
      </c>
      <c r="G25" s="56" t="s">
        <v>12</v>
      </c>
      <c r="H25" s="57" t="s">
        <v>13</v>
      </c>
      <c r="I25" s="58" t="s">
        <v>14</v>
      </c>
      <c r="J25" s="59" t="s">
        <v>15</v>
      </c>
      <c r="K25" s="30"/>
      <c r="P25" s="30"/>
      <c r="Q25" s="31"/>
    </row>
    <row r="26" spans="2:17" ht="15" customHeight="1" x14ac:dyDescent="0.3">
      <c r="B26" s="34">
        <v>300</v>
      </c>
      <c r="C26" s="297" t="s">
        <v>33</v>
      </c>
      <c r="D26" s="276"/>
      <c r="E26" s="62">
        <v>0.28999999999999998</v>
      </c>
      <c r="F26" s="63">
        <v>411.35096056478642</v>
      </c>
      <c r="G26" s="219">
        <f>H26/$E$8</f>
        <v>0.35655708478927478</v>
      </c>
      <c r="H26" s="220">
        <v>500</v>
      </c>
      <c r="I26" s="278" t="s">
        <v>34</v>
      </c>
      <c r="J26" s="281" t="s">
        <v>35</v>
      </c>
      <c r="O26" s="3"/>
      <c r="P26" s="30"/>
      <c r="Q26" s="31"/>
    </row>
    <row r="27" spans="2:17" x14ac:dyDescent="0.3">
      <c r="B27" s="34">
        <v>300</v>
      </c>
      <c r="C27" s="276" t="s">
        <v>36</v>
      </c>
      <c r="D27" s="277"/>
      <c r="E27" s="62">
        <f t="shared" ref="E27:E35" si="4">F27/$E$8</f>
        <v>1.7518807817938327</v>
      </c>
      <c r="F27" s="63">
        <v>2456.6624203094916</v>
      </c>
      <c r="G27" s="219">
        <f t="shared" ref="G27:G35" si="5">H27/$E$8</f>
        <v>2.0480638950295944</v>
      </c>
      <c r="H27" s="220">
        <v>2872</v>
      </c>
      <c r="I27" s="280"/>
      <c r="J27" s="282"/>
      <c r="O27" s="3"/>
      <c r="P27" s="30"/>
      <c r="Q27" s="31"/>
    </row>
    <row r="28" spans="2:17" x14ac:dyDescent="0.3">
      <c r="B28" s="34">
        <v>600</v>
      </c>
      <c r="C28" s="60" t="s">
        <v>37</v>
      </c>
      <c r="D28" s="61"/>
      <c r="E28" s="62"/>
      <c r="F28" s="63"/>
      <c r="G28" s="219"/>
      <c r="H28" s="220"/>
      <c r="I28" s="64"/>
      <c r="J28" s="282"/>
      <c r="K28" s="30"/>
      <c r="O28" s="3"/>
      <c r="P28" s="30"/>
      <c r="Q28" s="31"/>
    </row>
    <row r="29" spans="2:17" x14ac:dyDescent="0.3">
      <c r="B29" s="34"/>
      <c r="C29" s="60">
        <v>610</v>
      </c>
      <c r="D29" s="61" t="s">
        <v>38</v>
      </c>
      <c r="E29" s="62">
        <f t="shared" si="4"/>
        <v>1.7401209873578531</v>
      </c>
      <c r="F29" s="63">
        <v>2440.1716605719175</v>
      </c>
      <c r="G29" s="219">
        <f t="shared" si="5"/>
        <v>0.95550167581829859</v>
      </c>
      <c r="H29" s="220">
        <v>1339.9</v>
      </c>
      <c r="I29" s="278" t="s">
        <v>39</v>
      </c>
      <c r="J29" s="282"/>
      <c r="K29" s="30"/>
      <c r="O29" s="3"/>
      <c r="P29" s="30"/>
      <c r="Q29" s="31"/>
    </row>
    <row r="30" spans="2:17" x14ac:dyDescent="0.3">
      <c r="B30" s="34"/>
      <c r="C30" s="60">
        <v>620</v>
      </c>
      <c r="D30" s="61" t="s">
        <v>40</v>
      </c>
      <c r="E30" s="62">
        <f t="shared" si="4"/>
        <v>1.0570070464711478</v>
      </c>
      <c r="F30" s="63">
        <v>1482.2409812664907</v>
      </c>
      <c r="G30" s="219">
        <f t="shared" si="5"/>
        <v>0.736240462097982</v>
      </c>
      <c r="H30" s="220">
        <v>1032.43</v>
      </c>
      <c r="I30" s="279"/>
      <c r="J30" s="282"/>
      <c r="K30" s="30"/>
      <c r="O30" s="3"/>
      <c r="P30" s="30"/>
      <c r="Q30" s="31"/>
    </row>
    <row r="31" spans="2:17" x14ac:dyDescent="0.3">
      <c r="B31" s="34"/>
      <c r="C31" s="60">
        <v>630</v>
      </c>
      <c r="D31" s="61" t="s">
        <v>41</v>
      </c>
      <c r="E31" s="62">
        <f t="shared" si="4"/>
        <v>4.7637738001854099E-2</v>
      </c>
      <c r="F31" s="63">
        <v>66.802400000000006</v>
      </c>
      <c r="G31" s="219">
        <f t="shared" si="5"/>
        <v>6.5513798759181355E-2</v>
      </c>
      <c r="H31" s="220">
        <v>91.87</v>
      </c>
      <c r="I31" s="279"/>
      <c r="J31" s="282"/>
      <c r="K31" s="30"/>
      <c r="O31" s="3"/>
      <c r="P31" s="30"/>
      <c r="Q31" s="31"/>
    </row>
    <row r="32" spans="2:17" x14ac:dyDescent="0.3">
      <c r="B32" s="34">
        <v>700</v>
      </c>
      <c r="C32" s="276" t="s">
        <v>42</v>
      </c>
      <c r="D32" s="277"/>
      <c r="E32" s="62">
        <f t="shared" si="4"/>
        <v>6.5438504820651791E-2</v>
      </c>
      <c r="F32" s="255">
        <v>91.764415310000004</v>
      </c>
      <c r="G32" s="219">
        <f t="shared" si="5"/>
        <v>0.10126221208015404</v>
      </c>
      <c r="H32" s="255">
        <v>142</v>
      </c>
      <c r="I32" s="278" t="s">
        <v>34</v>
      </c>
      <c r="J32" s="282"/>
      <c r="K32" s="30"/>
      <c r="O32" s="3"/>
      <c r="P32" s="30"/>
      <c r="Q32" s="31"/>
    </row>
    <row r="33" spans="2:17" x14ac:dyDescent="0.3">
      <c r="B33" s="34">
        <v>700</v>
      </c>
      <c r="C33" s="276" t="s">
        <v>43</v>
      </c>
      <c r="D33" s="277"/>
      <c r="E33" s="62">
        <f t="shared" si="4"/>
        <v>0.1825572274121087</v>
      </c>
      <c r="F33" s="63">
        <v>256</v>
      </c>
      <c r="G33" s="219">
        <f t="shared" si="5"/>
        <v>0.1825572274121087</v>
      </c>
      <c r="H33" s="220">
        <v>256</v>
      </c>
      <c r="I33" s="279"/>
      <c r="J33" s="282"/>
      <c r="K33" s="30"/>
      <c r="O33" s="3"/>
      <c r="P33" s="30"/>
      <c r="Q33" s="31"/>
    </row>
    <row r="34" spans="2:17" x14ac:dyDescent="0.3">
      <c r="B34" s="34">
        <v>700</v>
      </c>
      <c r="C34" s="276" t="s">
        <v>44</v>
      </c>
      <c r="D34" s="277"/>
      <c r="E34" s="62">
        <f t="shared" si="4"/>
        <v>4.2786850174712975E-2</v>
      </c>
      <c r="F34" s="63">
        <v>60</v>
      </c>
      <c r="G34" s="219">
        <f t="shared" si="5"/>
        <v>4.2786850174712975E-2</v>
      </c>
      <c r="H34" s="220">
        <v>60</v>
      </c>
      <c r="I34" s="279"/>
      <c r="J34" s="282"/>
      <c r="K34" s="30"/>
      <c r="O34" s="3"/>
      <c r="P34" s="30"/>
      <c r="Q34" s="31"/>
    </row>
    <row r="35" spans="2:17" x14ac:dyDescent="0.3">
      <c r="B35" s="234">
        <v>700</v>
      </c>
      <c r="C35" s="235" t="s">
        <v>45</v>
      </c>
      <c r="D35" s="235"/>
      <c r="E35" s="219">
        <f t="shared" si="4"/>
        <v>2.3653997004920488</v>
      </c>
      <c r="F35" s="270">
        <v>3317</v>
      </c>
      <c r="G35" s="219">
        <f t="shared" si="5"/>
        <v>2.3653997004920488</v>
      </c>
      <c r="H35" s="270">
        <v>3317</v>
      </c>
      <c r="I35" s="280"/>
      <c r="J35" s="283"/>
      <c r="K35" s="30"/>
      <c r="O35" s="3"/>
      <c r="P35" s="30"/>
      <c r="Q35" s="31"/>
    </row>
    <row r="36" spans="2:17" ht="14.5" thickBot="1" x14ac:dyDescent="0.35">
      <c r="B36" s="65"/>
      <c r="C36" s="66" t="s">
        <v>46</v>
      </c>
      <c r="D36" s="66"/>
      <c r="E36" s="237">
        <f t="shared" ref="E36:H36" si="6">SUM(E26:E35)</f>
        <v>7.54282883652421</v>
      </c>
      <c r="F36" s="67">
        <f t="shared" si="6"/>
        <v>10581.992838022685</v>
      </c>
      <c r="G36" s="237">
        <f t="shared" si="6"/>
        <v>6.8538829066533555</v>
      </c>
      <c r="H36" s="67">
        <f t="shared" si="6"/>
        <v>9611.2000000000007</v>
      </c>
      <c r="I36" s="68"/>
      <c r="J36" s="69"/>
      <c r="K36" s="30"/>
      <c r="P36" s="30"/>
      <c r="Q36" s="31"/>
    </row>
    <row r="37" spans="2:17" ht="21.65" customHeight="1" x14ac:dyDescent="0.3">
      <c r="B37" s="70"/>
      <c r="C37" s="12"/>
      <c r="D37" s="12"/>
      <c r="E37" s="71"/>
      <c r="F37" s="72"/>
      <c r="G37" s="71"/>
      <c r="H37" s="72"/>
      <c r="I37" s="73"/>
      <c r="K37" s="30"/>
    </row>
    <row r="38" spans="2:17" x14ac:dyDescent="0.3">
      <c r="B38" s="273" t="s">
        <v>47</v>
      </c>
      <c r="C38" s="273"/>
      <c r="D38" s="273"/>
      <c r="E38" s="71">
        <f>E36+E23</f>
        <v>33.38600389356386</v>
      </c>
      <c r="F38" s="72">
        <f>ROUND(F36+F23,2)</f>
        <v>46821.79</v>
      </c>
      <c r="G38" s="71">
        <f>G36+G23</f>
        <v>32.779109025903082</v>
      </c>
      <c r="H38" s="72">
        <f>ROUND(H36+H23,2)</f>
        <v>45966.14</v>
      </c>
      <c r="I38" s="73"/>
    </row>
    <row r="39" spans="2:17" x14ac:dyDescent="0.3">
      <c r="B39" s="273" t="s">
        <v>48</v>
      </c>
      <c r="C39" s="273"/>
      <c r="D39" s="74">
        <v>0.22</v>
      </c>
      <c r="E39" s="75">
        <f>E38*D39</f>
        <v>7.3449208565840491</v>
      </c>
      <c r="F39" s="72">
        <f>D39*F38</f>
        <v>10300.793799999999</v>
      </c>
      <c r="G39" s="248">
        <f>G38*D39</f>
        <v>7.211403985698678</v>
      </c>
      <c r="H39" s="72">
        <f>ROUND(H38*D39,2)</f>
        <v>10112.549999999999</v>
      </c>
    </row>
    <row r="40" spans="2:17" x14ac:dyDescent="0.3">
      <c r="B40" s="12" t="s">
        <v>49</v>
      </c>
      <c r="C40" s="12"/>
      <c r="D40" s="12"/>
      <c r="E40" s="71">
        <f t="shared" ref="E40:H40" si="7">E38+E39</f>
        <v>40.730924750147906</v>
      </c>
      <c r="F40" s="72">
        <f t="shared" si="7"/>
        <v>57122.5838</v>
      </c>
      <c r="G40" s="71">
        <f t="shared" si="7"/>
        <v>39.990513011601763</v>
      </c>
      <c r="H40" s="72">
        <f t="shared" si="7"/>
        <v>56078.69</v>
      </c>
      <c r="I40" s="73"/>
    </row>
    <row r="41" spans="2:17" x14ac:dyDescent="0.3">
      <c r="B41" s="12" t="s">
        <v>50</v>
      </c>
      <c r="C41" s="12"/>
      <c r="D41" s="12"/>
      <c r="E41" s="76">
        <v>4</v>
      </c>
      <c r="F41" s="72">
        <f>F38*E41</f>
        <v>187287.16</v>
      </c>
      <c r="G41" s="76">
        <v>12</v>
      </c>
      <c r="H41" s="72">
        <f>H38*G41</f>
        <v>551593.67999999993</v>
      </c>
      <c r="I41" s="77"/>
      <c r="J41" s="78"/>
    </row>
    <row r="42" spans="2:17" ht="14.5" thickBot="1" x14ac:dyDescent="0.35">
      <c r="B42" s="12" t="s">
        <v>51</v>
      </c>
      <c r="C42" s="12"/>
      <c r="D42" s="12"/>
      <c r="E42" s="79">
        <v>4</v>
      </c>
      <c r="F42" s="80">
        <f>F40*E42</f>
        <v>228490.3352</v>
      </c>
      <c r="G42" s="79">
        <v>12</v>
      </c>
      <c r="H42" s="80">
        <f>H40*G42</f>
        <v>672944.28</v>
      </c>
      <c r="I42" s="81"/>
      <c r="J42" s="82"/>
    </row>
    <row r="43" spans="2:17" ht="15.5" x14ac:dyDescent="0.35">
      <c r="B43" s="274"/>
      <c r="C43" s="274"/>
      <c r="D43" s="274"/>
      <c r="E43" s="274"/>
      <c r="F43" s="274"/>
    </row>
    <row r="44" spans="2:17" ht="49.75" customHeight="1" x14ac:dyDescent="0.3">
      <c r="B44" s="275" t="s">
        <v>52</v>
      </c>
      <c r="C44" s="275"/>
      <c r="D44" s="275"/>
      <c r="E44" s="275"/>
      <c r="F44" s="275"/>
      <c r="G44" s="275"/>
      <c r="H44" s="275"/>
      <c r="I44" s="275"/>
      <c r="J44" s="275"/>
    </row>
    <row r="45" spans="2:17" ht="15.5" x14ac:dyDescent="0.35">
      <c r="B45" s="84"/>
      <c r="C45" s="11"/>
      <c r="D45" s="11"/>
      <c r="E45" s="11"/>
      <c r="F45" s="11"/>
    </row>
    <row r="46" spans="2:17" ht="15.5" x14ac:dyDescent="0.35">
      <c r="B46" s="11"/>
      <c r="C46" s="11"/>
      <c r="D46" s="11"/>
      <c r="E46" s="11"/>
      <c r="F46" s="11"/>
    </row>
    <row r="47" spans="2:17" x14ac:dyDescent="0.3">
      <c r="B47" s="12" t="s">
        <v>53</v>
      </c>
      <c r="C47" s="12"/>
      <c r="D47" s="12"/>
      <c r="E47" s="12" t="s">
        <v>54</v>
      </c>
    </row>
    <row r="49" spans="2:6" x14ac:dyDescent="0.3">
      <c r="B49" s="85" t="s">
        <v>55</v>
      </c>
      <c r="C49" s="85"/>
      <c r="D49" s="85"/>
      <c r="E49" s="85" t="s">
        <v>55</v>
      </c>
      <c r="F49" s="85"/>
    </row>
    <row r="50" spans="2:6" ht="15.5" x14ac:dyDescent="0.35">
      <c r="B50" s="11"/>
      <c r="C50" s="11"/>
      <c r="D50" s="11"/>
      <c r="E50" s="11"/>
      <c r="F50" s="11"/>
    </row>
  </sheetData>
  <mergeCells count="21">
    <mergeCell ref="J14:J16"/>
    <mergeCell ref="A3:J3"/>
    <mergeCell ref="I26:I27"/>
    <mergeCell ref="E11:F11"/>
    <mergeCell ref="G11:H11"/>
    <mergeCell ref="I13:I19"/>
    <mergeCell ref="C18:D18"/>
    <mergeCell ref="C19:D19"/>
    <mergeCell ref="I20:I22"/>
    <mergeCell ref="C26:D26"/>
    <mergeCell ref="B38:D38"/>
    <mergeCell ref="B43:F43"/>
    <mergeCell ref="B39:C39"/>
    <mergeCell ref="B44:J44"/>
    <mergeCell ref="C27:D27"/>
    <mergeCell ref="I29:I31"/>
    <mergeCell ref="C32:D32"/>
    <mergeCell ref="C33:D33"/>
    <mergeCell ref="C34:D34"/>
    <mergeCell ref="I32:I35"/>
    <mergeCell ref="J26:J3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977A2-69C0-4D58-A5FF-599941EEFD91}">
  <dimension ref="A1:P143"/>
  <sheetViews>
    <sheetView workbookViewId="0">
      <selection activeCell="J25" sqref="J25"/>
    </sheetView>
  </sheetViews>
  <sheetFormatPr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46" customWidth="1"/>
    <col min="8" max="257" width="9.1796875" style="88"/>
    <col min="258" max="258" width="7.81640625" style="88" customWidth="1"/>
    <col min="259" max="259" width="14.7265625" style="88" customWidth="1"/>
    <col min="260" max="260" width="14.26953125" style="88" customWidth="1"/>
    <col min="261" max="263" width="14.7265625" style="88" customWidth="1"/>
    <col min="264" max="513" width="9.1796875" style="88"/>
    <col min="514" max="514" width="7.81640625" style="88" customWidth="1"/>
    <col min="515" max="515" width="14.7265625" style="88" customWidth="1"/>
    <col min="516" max="516" width="14.26953125" style="88" customWidth="1"/>
    <col min="517" max="519" width="14.7265625" style="88" customWidth="1"/>
    <col min="520" max="769" width="9.1796875" style="88"/>
    <col min="770" max="770" width="7.81640625" style="88" customWidth="1"/>
    <col min="771" max="771" width="14.7265625" style="88" customWidth="1"/>
    <col min="772" max="772" width="14.26953125" style="88" customWidth="1"/>
    <col min="773" max="775" width="14.7265625" style="88" customWidth="1"/>
    <col min="776" max="1025" width="9.1796875" style="88"/>
    <col min="1026" max="1026" width="7.81640625" style="88" customWidth="1"/>
    <col min="1027" max="1027" width="14.7265625" style="88" customWidth="1"/>
    <col min="1028" max="1028" width="14.26953125" style="88" customWidth="1"/>
    <col min="1029" max="1031" width="14.7265625" style="88" customWidth="1"/>
    <col min="1032" max="1281" width="9.1796875" style="88"/>
    <col min="1282" max="1282" width="7.81640625" style="88" customWidth="1"/>
    <col min="1283" max="1283" width="14.7265625" style="88" customWidth="1"/>
    <col min="1284" max="1284" width="14.26953125" style="88" customWidth="1"/>
    <col min="1285" max="1287" width="14.7265625" style="88" customWidth="1"/>
    <col min="1288" max="1537" width="9.1796875" style="88"/>
    <col min="1538" max="1538" width="7.81640625" style="88" customWidth="1"/>
    <col min="1539" max="1539" width="14.7265625" style="88" customWidth="1"/>
    <col min="1540" max="1540" width="14.26953125" style="88" customWidth="1"/>
    <col min="1541" max="1543" width="14.7265625" style="88" customWidth="1"/>
    <col min="1544" max="1793" width="9.1796875" style="88"/>
    <col min="1794" max="1794" width="7.81640625" style="88" customWidth="1"/>
    <col min="1795" max="1795" width="14.7265625" style="88" customWidth="1"/>
    <col min="1796" max="1796" width="14.26953125" style="88" customWidth="1"/>
    <col min="1797" max="1799" width="14.7265625" style="88" customWidth="1"/>
    <col min="1800" max="2049" width="9.1796875" style="88"/>
    <col min="2050" max="2050" width="7.81640625" style="88" customWidth="1"/>
    <col min="2051" max="2051" width="14.7265625" style="88" customWidth="1"/>
    <col min="2052" max="2052" width="14.26953125" style="88" customWidth="1"/>
    <col min="2053" max="2055" width="14.7265625" style="88" customWidth="1"/>
    <col min="2056" max="2305" width="9.1796875" style="88"/>
    <col min="2306" max="2306" width="7.81640625" style="88" customWidth="1"/>
    <col min="2307" max="2307" width="14.7265625" style="88" customWidth="1"/>
    <col min="2308" max="2308" width="14.26953125" style="88" customWidth="1"/>
    <col min="2309" max="2311" width="14.7265625" style="88" customWidth="1"/>
    <col min="2312" max="2561" width="9.1796875" style="88"/>
    <col min="2562" max="2562" width="7.81640625" style="88" customWidth="1"/>
    <col min="2563" max="2563" width="14.7265625" style="88" customWidth="1"/>
    <col min="2564" max="2564" width="14.26953125" style="88" customWidth="1"/>
    <col min="2565" max="2567" width="14.7265625" style="88" customWidth="1"/>
    <col min="2568" max="2817" width="9.1796875" style="88"/>
    <col min="2818" max="2818" width="7.81640625" style="88" customWidth="1"/>
    <col min="2819" max="2819" width="14.7265625" style="88" customWidth="1"/>
    <col min="2820" max="2820" width="14.26953125" style="88" customWidth="1"/>
    <col min="2821" max="2823" width="14.7265625" style="88" customWidth="1"/>
    <col min="2824" max="3073" width="9.1796875" style="88"/>
    <col min="3074" max="3074" width="7.81640625" style="88" customWidth="1"/>
    <col min="3075" max="3075" width="14.7265625" style="88" customWidth="1"/>
    <col min="3076" max="3076" width="14.26953125" style="88" customWidth="1"/>
    <col min="3077" max="3079" width="14.7265625" style="88" customWidth="1"/>
    <col min="3080" max="3329" width="9.1796875" style="88"/>
    <col min="3330" max="3330" width="7.81640625" style="88" customWidth="1"/>
    <col min="3331" max="3331" width="14.7265625" style="88" customWidth="1"/>
    <col min="3332" max="3332" width="14.26953125" style="88" customWidth="1"/>
    <col min="3333" max="3335" width="14.7265625" style="88" customWidth="1"/>
    <col min="3336" max="3585" width="9.1796875" style="88"/>
    <col min="3586" max="3586" width="7.81640625" style="88" customWidth="1"/>
    <col min="3587" max="3587" width="14.7265625" style="88" customWidth="1"/>
    <col min="3588" max="3588" width="14.26953125" style="88" customWidth="1"/>
    <col min="3589" max="3591" width="14.7265625" style="88" customWidth="1"/>
    <col min="3592" max="3841" width="9.1796875" style="88"/>
    <col min="3842" max="3842" width="7.81640625" style="88" customWidth="1"/>
    <col min="3843" max="3843" width="14.7265625" style="88" customWidth="1"/>
    <col min="3844" max="3844" width="14.26953125" style="88" customWidth="1"/>
    <col min="3845" max="3847" width="14.7265625" style="88" customWidth="1"/>
    <col min="3848" max="4097" width="9.1796875" style="88"/>
    <col min="4098" max="4098" width="7.81640625" style="88" customWidth="1"/>
    <col min="4099" max="4099" width="14.7265625" style="88" customWidth="1"/>
    <col min="4100" max="4100" width="14.26953125" style="88" customWidth="1"/>
    <col min="4101" max="4103" width="14.7265625" style="88" customWidth="1"/>
    <col min="4104" max="4353" width="9.1796875" style="88"/>
    <col min="4354" max="4354" width="7.81640625" style="88" customWidth="1"/>
    <col min="4355" max="4355" width="14.7265625" style="88" customWidth="1"/>
    <col min="4356" max="4356" width="14.26953125" style="88" customWidth="1"/>
    <col min="4357" max="4359" width="14.7265625" style="88" customWidth="1"/>
    <col min="4360" max="4609" width="9.1796875" style="88"/>
    <col min="4610" max="4610" width="7.81640625" style="88" customWidth="1"/>
    <col min="4611" max="4611" width="14.7265625" style="88" customWidth="1"/>
    <col min="4612" max="4612" width="14.26953125" style="88" customWidth="1"/>
    <col min="4613" max="4615" width="14.7265625" style="88" customWidth="1"/>
    <col min="4616" max="4865" width="9.1796875" style="88"/>
    <col min="4866" max="4866" width="7.81640625" style="88" customWidth="1"/>
    <col min="4867" max="4867" width="14.7265625" style="88" customWidth="1"/>
    <col min="4868" max="4868" width="14.26953125" style="88" customWidth="1"/>
    <col min="4869" max="4871" width="14.7265625" style="88" customWidth="1"/>
    <col min="4872" max="5121" width="9.1796875" style="88"/>
    <col min="5122" max="5122" width="7.81640625" style="88" customWidth="1"/>
    <col min="5123" max="5123" width="14.7265625" style="88" customWidth="1"/>
    <col min="5124" max="5124" width="14.26953125" style="88" customWidth="1"/>
    <col min="5125" max="5127" width="14.7265625" style="88" customWidth="1"/>
    <col min="5128" max="5377" width="9.1796875" style="88"/>
    <col min="5378" max="5378" width="7.81640625" style="88" customWidth="1"/>
    <col min="5379" max="5379" width="14.7265625" style="88" customWidth="1"/>
    <col min="5380" max="5380" width="14.26953125" style="88" customWidth="1"/>
    <col min="5381" max="5383" width="14.7265625" style="88" customWidth="1"/>
    <col min="5384" max="5633" width="9.1796875" style="88"/>
    <col min="5634" max="5634" width="7.81640625" style="88" customWidth="1"/>
    <col min="5635" max="5635" width="14.7265625" style="88" customWidth="1"/>
    <col min="5636" max="5636" width="14.26953125" style="88" customWidth="1"/>
    <col min="5637" max="5639" width="14.7265625" style="88" customWidth="1"/>
    <col min="5640" max="5889" width="9.1796875" style="88"/>
    <col min="5890" max="5890" width="7.81640625" style="88" customWidth="1"/>
    <col min="5891" max="5891" width="14.7265625" style="88" customWidth="1"/>
    <col min="5892" max="5892" width="14.26953125" style="88" customWidth="1"/>
    <col min="5893" max="5895" width="14.7265625" style="88" customWidth="1"/>
    <col min="5896" max="6145" width="9.1796875" style="88"/>
    <col min="6146" max="6146" width="7.81640625" style="88" customWidth="1"/>
    <col min="6147" max="6147" width="14.7265625" style="88" customWidth="1"/>
    <col min="6148" max="6148" width="14.26953125" style="88" customWidth="1"/>
    <col min="6149" max="6151" width="14.7265625" style="88" customWidth="1"/>
    <col min="6152" max="6401" width="9.1796875" style="88"/>
    <col min="6402" max="6402" width="7.81640625" style="88" customWidth="1"/>
    <col min="6403" max="6403" width="14.7265625" style="88" customWidth="1"/>
    <col min="6404" max="6404" width="14.26953125" style="88" customWidth="1"/>
    <col min="6405" max="6407" width="14.7265625" style="88" customWidth="1"/>
    <col min="6408" max="6657" width="9.1796875" style="88"/>
    <col min="6658" max="6658" width="7.81640625" style="88" customWidth="1"/>
    <col min="6659" max="6659" width="14.7265625" style="88" customWidth="1"/>
    <col min="6660" max="6660" width="14.26953125" style="88" customWidth="1"/>
    <col min="6661" max="6663" width="14.7265625" style="88" customWidth="1"/>
    <col min="6664" max="6913" width="9.1796875" style="88"/>
    <col min="6914" max="6914" width="7.81640625" style="88" customWidth="1"/>
    <col min="6915" max="6915" width="14.7265625" style="88" customWidth="1"/>
    <col min="6916" max="6916" width="14.26953125" style="88" customWidth="1"/>
    <col min="6917" max="6919" width="14.7265625" style="88" customWidth="1"/>
    <col min="6920" max="7169" width="9.1796875" style="88"/>
    <col min="7170" max="7170" width="7.81640625" style="88" customWidth="1"/>
    <col min="7171" max="7171" width="14.7265625" style="88" customWidth="1"/>
    <col min="7172" max="7172" width="14.26953125" style="88" customWidth="1"/>
    <col min="7173" max="7175" width="14.7265625" style="88" customWidth="1"/>
    <col min="7176" max="7425" width="9.1796875" style="88"/>
    <col min="7426" max="7426" width="7.81640625" style="88" customWidth="1"/>
    <col min="7427" max="7427" width="14.7265625" style="88" customWidth="1"/>
    <col min="7428" max="7428" width="14.26953125" style="88" customWidth="1"/>
    <col min="7429" max="7431" width="14.7265625" style="88" customWidth="1"/>
    <col min="7432" max="7681" width="9.1796875" style="88"/>
    <col min="7682" max="7682" width="7.81640625" style="88" customWidth="1"/>
    <col min="7683" max="7683" width="14.7265625" style="88" customWidth="1"/>
    <col min="7684" max="7684" width="14.26953125" style="88" customWidth="1"/>
    <col min="7685" max="7687" width="14.7265625" style="88" customWidth="1"/>
    <col min="7688" max="7937" width="9.1796875" style="88"/>
    <col min="7938" max="7938" width="7.81640625" style="88" customWidth="1"/>
    <col min="7939" max="7939" width="14.7265625" style="88" customWidth="1"/>
    <col min="7940" max="7940" width="14.26953125" style="88" customWidth="1"/>
    <col min="7941" max="7943" width="14.7265625" style="88" customWidth="1"/>
    <col min="7944" max="8193" width="9.1796875" style="88"/>
    <col min="8194" max="8194" width="7.81640625" style="88" customWidth="1"/>
    <col min="8195" max="8195" width="14.7265625" style="88" customWidth="1"/>
    <col min="8196" max="8196" width="14.26953125" style="88" customWidth="1"/>
    <col min="8197" max="8199" width="14.7265625" style="88" customWidth="1"/>
    <col min="8200" max="8449" width="9.1796875" style="88"/>
    <col min="8450" max="8450" width="7.81640625" style="88" customWidth="1"/>
    <col min="8451" max="8451" width="14.7265625" style="88" customWidth="1"/>
    <col min="8452" max="8452" width="14.26953125" style="88" customWidth="1"/>
    <col min="8453" max="8455" width="14.7265625" style="88" customWidth="1"/>
    <col min="8456" max="8705" width="9.1796875" style="88"/>
    <col min="8706" max="8706" width="7.81640625" style="88" customWidth="1"/>
    <col min="8707" max="8707" width="14.7265625" style="88" customWidth="1"/>
    <col min="8708" max="8708" width="14.26953125" style="88" customWidth="1"/>
    <col min="8709" max="8711" width="14.7265625" style="88" customWidth="1"/>
    <col min="8712" max="8961" width="9.1796875" style="88"/>
    <col min="8962" max="8962" width="7.81640625" style="88" customWidth="1"/>
    <col min="8963" max="8963" width="14.7265625" style="88" customWidth="1"/>
    <col min="8964" max="8964" width="14.26953125" style="88" customWidth="1"/>
    <col min="8965" max="8967" width="14.7265625" style="88" customWidth="1"/>
    <col min="8968" max="9217" width="9.1796875" style="88"/>
    <col min="9218" max="9218" width="7.81640625" style="88" customWidth="1"/>
    <col min="9219" max="9219" width="14.7265625" style="88" customWidth="1"/>
    <col min="9220" max="9220" width="14.26953125" style="88" customWidth="1"/>
    <col min="9221" max="9223" width="14.7265625" style="88" customWidth="1"/>
    <col min="9224" max="9473" width="9.1796875" style="88"/>
    <col min="9474" max="9474" width="7.81640625" style="88" customWidth="1"/>
    <col min="9475" max="9475" width="14.7265625" style="88" customWidth="1"/>
    <col min="9476" max="9476" width="14.26953125" style="88" customWidth="1"/>
    <col min="9477" max="9479" width="14.7265625" style="88" customWidth="1"/>
    <col min="9480" max="9729" width="9.1796875" style="88"/>
    <col min="9730" max="9730" width="7.81640625" style="88" customWidth="1"/>
    <col min="9731" max="9731" width="14.7265625" style="88" customWidth="1"/>
    <col min="9732" max="9732" width="14.26953125" style="88" customWidth="1"/>
    <col min="9733" max="9735" width="14.7265625" style="88" customWidth="1"/>
    <col min="9736" max="9985" width="9.1796875" style="88"/>
    <col min="9986" max="9986" width="7.81640625" style="88" customWidth="1"/>
    <col min="9987" max="9987" width="14.7265625" style="88" customWidth="1"/>
    <col min="9988" max="9988" width="14.26953125" style="88" customWidth="1"/>
    <col min="9989" max="9991" width="14.7265625" style="88" customWidth="1"/>
    <col min="9992" max="10241" width="9.1796875" style="88"/>
    <col min="10242" max="10242" width="7.81640625" style="88" customWidth="1"/>
    <col min="10243" max="10243" width="14.7265625" style="88" customWidth="1"/>
    <col min="10244" max="10244" width="14.26953125" style="88" customWidth="1"/>
    <col min="10245" max="10247" width="14.7265625" style="88" customWidth="1"/>
    <col min="10248" max="10497" width="9.1796875" style="88"/>
    <col min="10498" max="10498" width="7.81640625" style="88" customWidth="1"/>
    <col min="10499" max="10499" width="14.7265625" style="88" customWidth="1"/>
    <col min="10500" max="10500" width="14.26953125" style="88" customWidth="1"/>
    <col min="10501" max="10503" width="14.7265625" style="88" customWidth="1"/>
    <col min="10504" max="10753" width="9.1796875" style="88"/>
    <col min="10754" max="10754" width="7.81640625" style="88" customWidth="1"/>
    <col min="10755" max="10755" width="14.7265625" style="88" customWidth="1"/>
    <col min="10756" max="10756" width="14.26953125" style="88" customWidth="1"/>
    <col min="10757" max="10759" width="14.7265625" style="88" customWidth="1"/>
    <col min="10760" max="11009" width="9.1796875" style="88"/>
    <col min="11010" max="11010" width="7.81640625" style="88" customWidth="1"/>
    <col min="11011" max="11011" width="14.7265625" style="88" customWidth="1"/>
    <col min="11012" max="11012" width="14.26953125" style="88" customWidth="1"/>
    <col min="11013" max="11015" width="14.7265625" style="88" customWidth="1"/>
    <col min="11016" max="11265" width="9.1796875" style="88"/>
    <col min="11266" max="11266" width="7.81640625" style="88" customWidth="1"/>
    <col min="11267" max="11267" width="14.7265625" style="88" customWidth="1"/>
    <col min="11268" max="11268" width="14.26953125" style="88" customWidth="1"/>
    <col min="11269" max="11271" width="14.7265625" style="88" customWidth="1"/>
    <col min="11272" max="11521" width="9.1796875" style="88"/>
    <col min="11522" max="11522" width="7.81640625" style="88" customWidth="1"/>
    <col min="11523" max="11523" width="14.7265625" style="88" customWidth="1"/>
    <col min="11524" max="11524" width="14.26953125" style="88" customWidth="1"/>
    <col min="11525" max="11527" width="14.7265625" style="88" customWidth="1"/>
    <col min="11528" max="11777" width="9.1796875" style="88"/>
    <col min="11778" max="11778" width="7.81640625" style="88" customWidth="1"/>
    <col min="11779" max="11779" width="14.7265625" style="88" customWidth="1"/>
    <col min="11780" max="11780" width="14.26953125" style="88" customWidth="1"/>
    <col min="11781" max="11783" width="14.7265625" style="88" customWidth="1"/>
    <col min="11784" max="12033" width="9.1796875" style="88"/>
    <col min="12034" max="12034" width="7.81640625" style="88" customWidth="1"/>
    <col min="12035" max="12035" width="14.7265625" style="88" customWidth="1"/>
    <col min="12036" max="12036" width="14.26953125" style="88" customWidth="1"/>
    <col min="12037" max="12039" width="14.7265625" style="88" customWidth="1"/>
    <col min="12040" max="12289" width="9.1796875" style="88"/>
    <col min="12290" max="12290" width="7.81640625" style="88" customWidth="1"/>
    <col min="12291" max="12291" width="14.7265625" style="88" customWidth="1"/>
    <col min="12292" max="12292" width="14.26953125" style="88" customWidth="1"/>
    <col min="12293" max="12295" width="14.7265625" style="88" customWidth="1"/>
    <col min="12296" max="12545" width="9.1796875" style="88"/>
    <col min="12546" max="12546" width="7.81640625" style="88" customWidth="1"/>
    <col min="12547" max="12547" width="14.7265625" style="88" customWidth="1"/>
    <col min="12548" max="12548" width="14.26953125" style="88" customWidth="1"/>
    <col min="12549" max="12551" width="14.7265625" style="88" customWidth="1"/>
    <col min="12552" max="12801" width="9.1796875" style="88"/>
    <col min="12802" max="12802" width="7.81640625" style="88" customWidth="1"/>
    <col min="12803" max="12803" width="14.7265625" style="88" customWidth="1"/>
    <col min="12804" max="12804" width="14.26953125" style="88" customWidth="1"/>
    <col min="12805" max="12807" width="14.7265625" style="88" customWidth="1"/>
    <col min="12808" max="13057" width="9.1796875" style="88"/>
    <col min="13058" max="13058" width="7.81640625" style="88" customWidth="1"/>
    <col min="13059" max="13059" width="14.7265625" style="88" customWidth="1"/>
    <col min="13060" max="13060" width="14.26953125" style="88" customWidth="1"/>
    <col min="13061" max="13063" width="14.7265625" style="88" customWidth="1"/>
    <col min="13064" max="13313" width="9.1796875" style="88"/>
    <col min="13314" max="13314" width="7.81640625" style="88" customWidth="1"/>
    <col min="13315" max="13315" width="14.7265625" style="88" customWidth="1"/>
    <col min="13316" max="13316" width="14.26953125" style="88" customWidth="1"/>
    <col min="13317" max="13319" width="14.7265625" style="88" customWidth="1"/>
    <col min="13320" max="13569" width="9.1796875" style="88"/>
    <col min="13570" max="13570" width="7.81640625" style="88" customWidth="1"/>
    <col min="13571" max="13571" width="14.7265625" style="88" customWidth="1"/>
    <col min="13572" max="13572" width="14.26953125" style="88" customWidth="1"/>
    <col min="13573" max="13575" width="14.7265625" style="88" customWidth="1"/>
    <col min="13576" max="13825" width="9.1796875" style="88"/>
    <col min="13826" max="13826" width="7.81640625" style="88" customWidth="1"/>
    <col min="13827" max="13827" width="14.7265625" style="88" customWidth="1"/>
    <col min="13828" max="13828" width="14.26953125" style="88" customWidth="1"/>
    <col min="13829" max="13831" width="14.7265625" style="88" customWidth="1"/>
    <col min="13832" max="14081" width="9.1796875" style="88"/>
    <col min="14082" max="14082" width="7.81640625" style="88" customWidth="1"/>
    <col min="14083" max="14083" width="14.7265625" style="88" customWidth="1"/>
    <col min="14084" max="14084" width="14.26953125" style="88" customWidth="1"/>
    <col min="14085" max="14087" width="14.7265625" style="88" customWidth="1"/>
    <col min="14088" max="14337" width="9.1796875" style="88"/>
    <col min="14338" max="14338" width="7.81640625" style="88" customWidth="1"/>
    <col min="14339" max="14339" width="14.7265625" style="88" customWidth="1"/>
    <col min="14340" max="14340" width="14.26953125" style="88" customWidth="1"/>
    <col min="14341" max="14343" width="14.7265625" style="88" customWidth="1"/>
    <col min="14344" max="14593" width="9.1796875" style="88"/>
    <col min="14594" max="14594" width="7.81640625" style="88" customWidth="1"/>
    <col min="14595" max="14595" width="14.7265625" style="88" customWidth="1"/>
    <col min="14596" max="14596" width="14.26953125" style="88" customWidth="1"/>
    <col min="14597" max="14599" width="14.7265625" style="88" customWidth="1"/>
    <col min="14600" max="14849" width="9.1796875" style="88"/>
    <col min="14850" max="14850" width="7.81640625" style="88" customWidth="1"/>
    <col min="14851" max="14851" width="14.7265625" style="88" customWidth="1"/>
    <col min="14852" max="14852" width="14.26953125" style="88" customWidth="1"/>
    <col min="14853" max="14855" width="14.7265625" style="88" customWidth="1"/>
    <col min="14856" max="15105" width="9.1796875" style="88"/>
    <col min="15106" max="15106" width="7.81640625" style="88" customWidth="1"/>
    <col min="15107" max="15107" width="14.7265625" style="88" customWidth="1"/>
    <col min="15108" max="15108" width="14.26953125" style="88" customWidth="1"/>
    <col min="15109" max="15111" width="14.7265625" style="88" customWidth="1"/>
    <col min="15112" max="15361" width="9.1796875" style="88"/>
    <col min="15362" max="15362" width="7.81640625" style="88" customWidth="1"/>
    <col min="15363" max="15363" width="14.7265625" style="88" customWidth="1"/>
    <col min="15364" max="15364" width="14.26953125" style="88" customWidth="1"/>
    <col min="15365" max="15367" width="14.7265625" style="88" customWidth="1"/>
    <col min="15368" max="15617" width="9.1796875" style="88"/>
    <col min="15618" max="15618" width="7.81640625" style="88" customWidth="1"/>
    <col min="15619" max="15619" width="14.7265625" style="88" customWidth="1"/>
    <col min="15620" max="15620" width="14.26953125" style="88" customWidth="1"/>
    <col min="15621" max="15623" width="14.7265625" style="88" customWidth="1"/>
    <col min="15624" max="15873" width="9.1796875" style="88"/>
    <col min="15874" max="15874" width="7.81640625" style="88" customWidth="1"/>
    <col min="15875" max="15875" width="14.7265625" style="88" customWidth="1"/>
    <col min="15876" max="15876" width="14.26953125" style="88" customWidth="1"/>
    <col min="15877" max="15879" width="14.7265625" style="88" customWidth="1"/>
    <col min="15880" max="16129" width="9.1796875" style="88"/>
    <col min="16130" max="16130" width="7.81640625" style="88" customWidth="1"/>
    <col min="16131" max="16131" width="14.7265625" style="88" customWidth="1"/>
    <col min="16132" max="16132" width="14.26953125" style="88" customWidth="1"/>
    <col min="16133" max="16135" width="14.7265625" style="88" customWidth="1"/>
    <col min="16136" max="16384" width="9.1796875" style="88"/>
  </cols>
  <sheetData>
    <row r="1" spans="1:16" x14ac:dyDescent="0.35">
      <c r="A1" s="86"/>
      <c r="B1" s="86"/>
      <c r="C1" s="86"/>
      <c r="D1" s="86"/>
      <c r="E1" s="86"/>
      <c r="F1" s="86"/>
      <c r="G1" s="253"/>
    </row>
    <row r="2" spans="1:16" x14ac:dyDescent="0.35">
      <c r="A2" s="86"/>
      <c r="B2" s="86"/>
      <c r="C2" s="86"/>
      <c r="D2" s="86"/>
      <c r="E2" s="86"/>
      <c r="F2" s="89"/>
      <c r="G2" s="250"/>
    </row>
    <row r="3" spans="1:16" x14ac:dyDescent="0.35">
      <c r="A3" s="86"/>
      <c r="B3" s="86"/>
      <c r="C3" s="86"/>
      <c r="D3" s="86"/>
      <c r="E3" s="86"/>
      <c r="F3" s="89"/>
      <c r="G3" s="254"/>
    </row>
    <row r="4" spans="1:16" ht="21" x14ac:dyDescent="0.5">
      <c r="A4" s="86"/>
      <c r="B4" s="145" t="s">
        <v>89</v>
      </c>
      <c r="C4" s="86"/>
      <c r="D4" s="86"/>
      <c r="E4" s="143"/>
      <c r="F4" s="134"/>
      <c r="G4" s="252"/>
      <c r="K4" s="146"/>
      <c r="L4" s="251"/>
    </row>
    <row r="5" spans="1:16" x14ac:dyDescent="0.35">
      <c r="A5" s="86"/>
      <c r="B5" s="86"/>
      <c r="C5" s="86"/>
      <c r="D5" s="86"/>
      <c r="E5" s="86"/>
      <c r="F5" s="134"/>
      <c r="G5" s="256"/>
      <c r="K5" s="149"/>
      <c r="L5" s="251"/>
    </row>
    <row r="6" spans="1:16" x14ac:dyDescent="0.35">
      <c r="A6" s="86"/>
      <c r="B6" s="150" t="s">
        <v>65</v>
      </c>
      <c r="C6" s="151"/>
      <c r="D6" s="152"/>
      <c r="E6" s="257">
        <v>45658</v>
      </c>
      <c r="F6" s="153"/>
      <c r="G6" s="256"/>
      <c r="K6" s="154"/>
      <c r="L6" s="154"/>
    </row>
    <row r="7" spans="1:16" x14ac:dyDescent="0.35">
      <c r="A7" s="86"/>
      <c r="B7" s="160" t="s">
        <v>67</v>
      </c>
      <c r="C7" s="133"/>
      <c r="E7" s="177">
        <v>60</v>
      </c>
      <c r="F7" s="161" t="s">
        <v>68</v>
      </c>
      <c r="G7" s="256"/>
      <c r="J7" s="258"/>
      <c r="K7" s="137"/>
      <c r="L7" s="137"/>
    </row>
    <row r="8" spans="1:16" x14ac:dyDescent="0.35">
      <c r="A8" s="86"/>
      <c r="B8" s="160" t="s">
        <v>75</v>
      </c>
      <c r="C8" s="133"/>
      <c r="D8" s="166">
        <f>E6-1</f>
        <v>45657</v>
      </c>
      <c r="E8" s="272">
        <v>3289.5</v>
      </c>
      <c r="F8" s="161" t="s">
        <v>71</v>
      </c>
      <c r="G8" s="256"/>
      <c r="J8" s="258"/>
      <c r="K8" s="137"/>
      <c r="L8" s="137"/>
    </row>
    <row r="9" spans="1:16" x14ac:dyDescent="0.35">
      <c r="A9" s="86"/>
      <c r="B9" s="160" t="s">
        <v>76</v>
      </c>
      <c r="C9" s="133"/>
      <c r="D9" s="166">
        <f>EOMONTH(D8,E7)</f>
        <v>47483</v>
      </c>
      <c r="E9" s="209">
        <v>0</v>
      </c>
      <c r="F9" s="161" t="s">
        <v>71</v>
      </c>
      <c r="G9" s="256"/>
      <c r="J9" s="258"/>
      <c r="K9" s="137"/>
      <c r="L9" s="137"/>
    </row>
    <row r="10" spans="1:16" x14ac:dyDescent="0.35">
      <c r="A10" s="86"/>
      <c r="B10" s="160" t="s">
        <v>74</v>
      </c>
      <c r="C10" s="133"/>
      <c r="E10" s="259">
        <v>1</v>
      </c>
      <c r="F10" s="161"/>
      <c r="G10" s="256"/>
      <c r="J10" s="258"/>
      <c r="K10" s="122"/>
      <c r="L10" s="122"/>
    </row>
    <row r="11" spans="1:16" x14ac:dyDescent="0.35">
      <c r="A11" s="86"/>
      <c r="B11" s="260" t="s">
        <v>90</v>
      </c>
      <c r="C11" s="261"/>
      <c r="D11" s="262"/>
      <c r="E11" s="263">
        <v>5.8000000000000003E-2</v>
      </c>
      <c r="F11" s="264"/>
      <c r="G11" s="265"/>
      <c r="K11" s="137"/>
      <c r="L11" s="137"/>
      <c r="M11" s="122"/>
      <c r="P11" s="266"/>
    </row>
    <row r="12" spans="1:16" x14ac:dyDescent="0.35">
      <c r="A12" s="86"/>
      <c r="B12" s="177"/>
      <c r="C12" s="133"/>
      <c r="E12" s="178"/>
      <c r="F12" s="177"/>
      <c r="G12" s="265"/>
      <c r="K12" s="137"/>
      <c r="L12" s="137"/>
      <c r="M12" s="122"/>
    </row>
    <row r="13" spans="1:16" x14ac:dyDescent="0.35">
      <c r="G13" s="251"/>
      <c r="L13" s="137"/>
      <c r="M13" s="122"/>
    </row>
    <row r="14" spans="1:16" ht="15" thickBot="1" x14ac:dyDescent="0.4">
      <c r="A14" s="180" t="s">
        <v>78</v>
      </c>
      <c r="B14" s="180" t="s">
        <v>79</v>
      </c>
      <c r="C14" s="180" t="s">
        <v>80</v>
      </c>
      <c r="D14" s="180" t="s">
        <v>81</v>
      </c>
      <c r="E14" s="180" t="s">
        <v>82</v>
      </c>
      <c r="F14" s="180" t="s">
        <v>83</v>
      </c>
      <c r="G14" s="267" t="s">
        <v>84</v>
      </c>
      <c r="K14" s="137"/>
      <c r="L14" s="137"/>
      <c r="M14" s="122"/>
    </row>
    <row r="15" spans="1:16" x14ac:dyDescent="0.35">
      <c r="A15" s="132">
        <f>IF(B15="","",E6)</f>
        <v>45658</v>
      </c>
      <c r="B15" s="133">
        <f>IF(E7&gt;0,1,"")</f>
        <v>1</v>
      </c>
      <c r="C15" s="134">
        <f>IF(B15="","",E8)</f>
        <v>3289.5</v>
      </c>
      <c r="D15" s="135">
        <f>IF(B15="","",IPMT($E$11/12,B15,$E$7,-$E$8,$E$9,0))</f>
        <v>15.89925</v>
      </c>
      <c r="E15" s="135">
        <f>IF(B15="","",PPMT($E$11/12,B15,$E$7,-$E$8,$E$9,0))</f>
        <v>47.390534952870929</v>
      </c>
      <c r="F15" s="135">
        <f>IF(B15="","",SUM(D15:E15))</f>
        <v>63.289784952870932</v>
      </c>
      <c r="G15" s="134">
        <f>IF(B15="","",SUM(C15)-SUM(E15))</f>
        <v>3242.1094650471291</v>
      </c>
      <c r="K15" s="137"/>
      <c r="L15" s="137"/>
      <c r="M15" s="122"/>
    </row>
    <row r="16" spans="1:16" x14ac:dyDescent="0.35">
      <c r="A16" s="132">
        <f>IF(B16="","",EDATE(A15,1))</f>
        <v>45689</v>
      </c>
      <c r="B16" s="133">
        <f>IF(B15="","",IF(SUM(B15)+1&lt;=$E$7,SUM(B15)+1,""))</f>
        <v>2</v>
      </c>
      <c r="C16" s="134">
        <f>IF(B16="","",G15)</f>
        <v>3242.1094650471291</v>
      </c>
      <c r="D16" s="135">
        <f>IF(B16="","",IPMT($E$11/12,B16,$E$7,-$E$8,$E$9,0))</f>
        <v>15.670195747727796</v>
      </c>
      <c r="E16" s="135">
        <f>IF(B16="","",PPMT($E$11/12,B16,$E$7,-$E$8,$E$9,0))</f>
        <v>47.619589205143136</v>
      </c>
      <c r="F16" s="135">
        <f t="shared" ref="F16" si="0">IF(B16="","",SUM(D16:E16))</f>
        <v>63.289784952870932</v>
      </c>
      <c r="G16" s="134">
        <f t="shared" ref="G16:G79" si="1">IF(B16="","",SUM(C16)-SUM(E16))</f>
        <v>3194.4898758419858</v>
      </c>
      <c r="K16" s="137"/>
      <c r="L16" s="137"/>
      <c r="M16" s="122"/>
    </row>
    <row r="17" spans="1:13" x14ac:dyDescent="0.35">
      <c r="A17" s="132">
        <f t="shared" ref="A17:A80" si="2">IF(B17="","",EDATE(A16,1))</f>
        <v>45717</v>
      </c>
      <c r="B17" s="133">
        <f t="shared" ref="B17:B80" si="3">IF(B16="","",IF(SUM(B16)+1&lt;=$E$7,SUM(B16)+1,""))</f>
        <v>3</v>
      </c>
      <c r="C17" s="134">
        <f t="shared" ref="C17:C80" si="4">IF(B17="","",G16)</f>
        <v>3194.4898758419858</v>
      </c>
      <c r="D17" s="135">
        <f t="shared" ref="D17:D80" si="5">IF(B17="","",IPMT($E$11/12,B17,$E$7,-$E$8,$E$9,0))</f>
        <v>15.440034399902936</v>
      </c>
      <c r="E17" s="135">
        <f t="shared" ref="E17:E80" si="6">IF(B17="","",PPMT($E$11/12,B17,$E$7,-$E$8,$E$9,0))</f>
        <v>47.849750552967997</v>
      </c>
      <c r="F17" s="135">
        <f t="shared" ref="F17:F80" si="7">IF(B17="","",SUM(D17:E17))</f>
        <v>63.289784952870932</v>
      </c>
      <c r="G17" s="134">
        <f t="shared" si="1"/>
        <v>3146.6401252890178</v>
      </c>
      <c r="K17" s="137"/>
      <c r="L17" s="137"/>
      <c r="M17" s="122"/>
    </row>
    <row r="18" spans="1:13" x14ac:dyDescent="0.35">
      <c r="A18" s="132">
        <f t="shared" si="2"/>
        <v>45748</v>
      </c>
      <c r="B18" s="133">
        <f t="shared" si="3"/>
        <v>4</v>
      </c>
      <c r="C18" s="134">
        <f t="shared" si="4"/>
        <v>3146.6401252890178</v>
      </c>
      <c r="D18" s="135">
        <f t="shared" si="5"/>
        <v>15.208760605563588</v>
      </c>
      <c r="E18" s="135">
        <f t="shared" si="6"/>
        <v>48.081024347307348</v>
      </c>
      <c r="F18" s="135">
        <f t="shared" si="7"/>
        <v>63.289784952870939</v>
      </c>
      <c r="G18" s="134">
        <f t="shared" si="1"/>
        <v>3098.5591009417103</v>
      </c>
      <c r="K18" s="137"/>
      <c r="L18" s="137"/>
      <c r="M18" s="122"/>
    </row>
    <row r="19" spans="1:13" x14ac:dyDescent="0.35">
      <c r="A19" s="132">
        <f t="shared" si="2"/>
        <v>45778</v>
      </c>
      <c r="B19" s="133">
        <f t="shared" si="3"/>
        <v>5</v>
      </c>
      <c r="C19" s="134">
        <f t="shared" si="4"/>
        <v>3098.5591009417103</v>
      </c>
      <c r="D19" s="135">
        <f t="shared" si="5"/>
        <v>14.976368987884939</v>
      </c>
      <c r="E19" s="135">
        <f t="shared" si="6"/>
        <v>48.313415964985992</v>
      </c>
      <c r="F19" s="135">
        <f t="shared" si="7"/>
        <v>63.289784952870932</v>
      </c>
      <c r="G19" s="134">
        <f t="shared" si="1"/>
        <v>3050.2456849767245</v>
      </c>
      <c r="K19" s="137"/>
      <c r="L19" s="137"/>
      <c r="M19" s="122"/>
    </row>
    <row r="20" spans="1:13" x14ac:dyDescent="0.35">
      <c r="A20" s="132">
        <f t="shared" si="2"/>
        <v>45809</v>
      </c>
      <c r="B20" s="133">
        <f t="shared" si="3"/>
        <v>6</v>
      </c>
      <c r="C20" s="134">
        <f t="shared" si="4"/>
        <v>3050.2456849767245</v>
      </c>
      <c r="D20" s="135">
        <f t="shared" si="5"/>
        <v>14.742854144054171</v>
      </c>
      <c r="E20" s="135">
        <f t="shared" si="6"/>
        <v>48.546930808816768</v>
      </c>
      <c r="F20" s="135">
        <f t="shared" si="7"/>
        <v>63.289784952870939</v>
      </c>
      <c r="G20" s="134">
        <f t="shared" si="1"/>
        <v>3001.6987541679077</v>
      </c>
      <c r="K20" s="137"/>
      <c r="L20" s="137"/>
      <c r="M20" s="122"/>
    </row>
    <row r="21" spans="1:13" x14ac:dyDescent="0.35">
      <c r="A21" s="132">
        <f t="shared" si="2"/>
        <v>45839</v>
      </c>
      <c r="B21" s="133">
        <f t="shared" si="3"/>
        <v>7</v>
      </c>
      <c r="C21" s="134">
        <f t="shared" si="4"/>
        <v>3001.6987541679077</v>
      </c>
      <c r="D21" s="135">
        <f t="shared" si="5"/>
        <v>14.50821064514489</v>
      </c>
      <c r="E21" s="135">
        <f t="shared" si="6"/>
        <v>48.781574307726039</v>
      </c>
      <c r="F21" s="135">
        <f t="shared" si="7"/>
        <v>63.289784952870932</v>
      </c>
      <c r="G21" s="134">
        <f t="shared" si="1"/>
        <v>2952.9171798601815</v>
      </c>
      <c r="K21" s="137"/>
      <c r="L21" s="137"/>
      <c r="M21" s="122"/>
    </row>
    <row r="22" spans="1:13" x14ac:dyDescent="0.35">
      <c r="A22" s="132">
        <f t="shared" si="2"/>
        <v>45870</v>
      </c>
      <c r="B22" s="133">
        <f t="shared" si="3"/>
        <v>8</v>
      </c>
      <c r="C22" s="134">
        <f t="shared" si="4"/>
        <v>2952.9171798601815</v>
      </c>
      <c r="D22" s="135">
        <f t="shared" si="5"/>
        <v>14.272433035990883</v>
      </c>
      <c r="E22" s="135">
        <f t="shared" si="6"/>
        <v>49.017351916880052</v>
      </c>
      <c r="F22" s="135">
        <f t="shared" si="7"/>
        <v>63.289784952870932</v>
      </c>
      <c r="G22" s="134">
        <f t="shared" si="1"/>
        <v>2903.8998279433013</v>
      </c>
      <c r="K22" s="137"/>
      <c r="L22" s="137"/>
      <c r="M22" s="122"/>
    </row>
    <row r="23" spans="1:13" x14ac:dyDescent="0.35">
      <c r="A23" s="132">
        <f t="shared" si="2"/>
        <v>45901</v>
      </c>
      <c r="B23" s="133">
        <f t="shared" si="3"/>
        <v>9</v>
      </c>
      <c r="C23" s="134">
        <f t="shared" si="4"/>
        <v>2903.8998279433013</v>
      </c>
      <c r="D23" s="135">
        <f t="shared" si="5"/>
        <v>14.035515835059295</v>
      </c>
      <c r="E23" s="135">
        <f t="shared" si="6"/>
        <v>49.254269117811639</v>
      </c>
      <c r="F23" s="135">
        <f t="shared" si="7"/>
        <v>63.289784952870932</v>
      </c>
      <c r="G23" s="134">
        <f t="shared" si="1"/>
        <v>2854.6455588254898</v>
      </c>
      <c r="K23" s="137"/>
      <c r="L23" s="137"/>
      <c r="M23" s="122"/>
    </row>
    <row r="24" spans="1:13" x14ac:dyDescent="0.35">
      <c r="A24" s="132">
        <f t="shared" si="2"/>
        <v>45931</v>
      </c>
      <c r="B24" s="133">
        <f t="shared" si="3"/>
        <v>10</v>
      </c>
      <c r="C24" s="134">
        <f t="shared" si="4"/>
        <v>2854.6455588254898</v>
      </c>
      <c r="D24" s="135">
        <f t="shared" si="5"/>
        <v>13.797453534323203</v>
      </c>
      <c r="E24" s="135">
        <f t="shared" si="6"/>
        <v>49.492331418547728</v>
      </c>
      <c r="F24" s="135">
        <f t="shared" si="7"/>
        <v>63.289784952870932</v>
      </c>
      <c r="G24" s="134">
        <f t="shared" si="1"/>
        <v>2805.1532274069423</v>
      </c>
      <c r="K24" s="137"/>
      <c r="L24" s="137"/>
      <c r="M24" s="122"/>
    </row>
    <row r="25" spans="1:13" x14ac:dyDescent="0.35">
      <c r="A25" s="132">
        <f t="shared" si="2"/>
        <v>45962</v>
      </c>
      <c r="B25" s="133">
        <f t="shared" si="3"/>
        <v>11</v>
      </c>
      <c r="C25" s="134">
        <f t="shared" si="4"/>
        <v>2805.1532274069423</v>
      </c>
      <c r="D25" s="135">
        <f t="shared" si="5"/>
        <v>13.558240599133557</v>
      </c>
      <c r="E25" s="135">
        <f t="shared" si="6"/>
        <v>49.731544353737377</v>
      </c>
      <c r="F25" s="135">
        <f t="shared" si="7"/>
        <v>63.289784952870932</v>
      </c>
      <c r="G25" s="134">
        <f t="shared" si="1"/>
        <v>2755.421683053205</v>
      </c>
    </row>
    <row r="26" spans="1:13" x14ac:dyDescent="0.35">
      <c r="A26" s="132">
        <f t="shared" si="2"/>
        <v>45992</v>
      </c>
      <c r="B26" s="133">
        <f t="shared" si="3"/>
        <v>12</v>
      </c>
      <c r="C26" s="134">
        <f t="shared" si="4"/>
        <v>2755.421683053205</v>
      </c>
      <c r="D26" s="135">
        <f t="shared" si="5"/>
        <v>13.317871468090491</v>
      </c>
      <c r="E26" s="135">
        <f t="shared" si="6"/>
        <v>49.971913484780437</v>
      </c>
      <c r="F26" s="135">
        <f t="shared" si="7"/>
        <v>63.289784952870932</v>
      </c>
      <c r="G26" s="134">
        <f t="shared" si="1"/>
        <v>2705.4497695684245</v>
      </c>
    </row>
    <row r="27" spans="1:13" x14ac:dyDescent="0.35">
      <c r="A27" s="132">
        <f t="shared" si="2"/>
        <v>46023</v>
      </c>
      <c r="B27" s="133">
        <f t="shared" si="3"/>
        <v>13</v>
      </c>
      <c r="C27" s="134">
        <f t="shared" si="4"/>
        <v>2705.4497695684245</v>
      </c>
      <c r="D27" s="135">
        <f t="shared" si="5"/>
        <v>13.076340552914052</v>
      </c>
      <c r="E27" s="135">
        <f t="shared" si="6"/>
        <v>50.21344439995687</v>
      </c>
      <c r="F27" s="135">
        <f t="shared" si="7"/>
        <v>63.289784952870924</v>
      </c>
      <c r="G27" s="134">
        <f t="shared" si="1"/>
        <v>2655.2363251684674</v>
      </c>
    </row>
    <row r="28" spans="1:13" x14ac:dyDescent="0.35">
      <c r="A28" s="132">
        <f t="shared" si="2"/>
        <v>46054</v>
      </c>
      <c r="B28" s="133">
        <f t="shared" si="3"/>
        <v>14</v>
      </c>
      <c r="C28" s="134">
        <f t="shared" si="4"/>
        <v>2655.2363251684674</v>
      </c>
      <c r="D28" s="135">
        <f t="shared" si="5"/>
        <v>12.833642238314262</v>
      </c>
      <c r="E28" s="135">
        <f t="shared" si="6"/>
        <v>50.45614271455667</v>
      </c>
      <c r="F28" s="135">
        <f t="shared" si="7"/>
        <v>63.289784952870932</v>
      </c>
      <c r="G28" s="134">
        <f t="shared" si="1"/>
        <v>2604.7801824539106</v>
      </c>
    </row>
    <row r="29" spans="1:13" x14ac:dyDescent="0.35">
      <c r="A29" s="132">
        <f t="shared" si="2"/>
        <v>46082</v>
      </c>
      <c r="B29" s="133">
        <f t="shared" si="3"/>
        <v>15</v>
      </c>
      <c r="C29" s="134">
        <f t="shared" si="4"/>
        <v>2604.7801824539106</v>
      </c>
      <c r="D29" s="135">
        <f t="shared" si="5"/>
        <v>12.589770881860574</v>
      </c>
      <c r="E29" s="135">
        <f t="shared" si="6"/>
        <v>50.700014071010365</v>
      </c>
      <c r="F29" s="135">
        <f t="shared" si="7"/>
        <v>63.289784952870939</v>
      </c>
      <c r="G29" s="134">
        <f t="shared" si="1"/>
        <v>2554.0801683829004</v>
      </c>
    </row>
    <row r="30" spans="1:13" x14ac:dyDescent="0.35">
      <c r="A30" s="132">
        <f t="shared" si="2"/>
        <v>46113</v>
      </c>
      <c r="B30" s="133">
        <f t="shared" si="3"/>
        <v>16</v>
      </c>
      <c r="C30" s="134">
        <f t="shared" si="4"/>
        <v>2554.0801683829004</v>
      </c>
      <c r="D30" s="135">
        <f t="shared" si="5"/>
        <v>12.344720813850689</v>
      </c>
      <c r="E30" s="135">
        <f t="shared" si="6"/>
        <v>50.945064139020239</v>
      </c>
      <c r="F30" s="135">
        <f t="shared" si="7"/>
        <v>63.289784952870932</v>
      </c>
      <c r="G30" s="134">
        <f t="shared" si="1"/>
        <v>2503.1351042438801</v>
      </c>
    </row>
    <row r="31" spans="1:13" x14ac:dyDescent="0.35">
      <c r="A31" s="132">
        <f t="shared" si="2"/>
        <v>46143</v>
      </c>
      <c r="B31" s="133">
        <f t="shared" si="3"/>
        <v>17</v>
      </c>
      <c r="C31" s="134">
        <f t="shared" si="4"/>
        <v>2503.1351042438801</v>
      </c>
      <c r="D31" s="135">
        <f t="shared" si="5"/>
        <v>12.098486337178757</v>
      </c>
      <c r="E31" s="135">
        <f t="shared" si="6"/>
        <v>51.191298615692176</v>
      </c>
      <c r="F31" s="135">
        <f t="shared" si="7"/>
        <v>63.289784952870932</v>
      </c>
      <c r="G31" s="134">
        <f t="shared" si="1"/>
        <v>2451.9438056281879</v>
      </c>
    </row>
    <row r="32" spans="1:13" x14ac:dyDescent="0.35">
      <c r="A32" s="132">
        <f t="shared" si="2"/>
        <v>46174</v>
      </c>
      <c r="B32" s="133">
        <f t="shared" si="3"/>
        <v>18</v>
      </c>
      <c r="C32" s="134">
        <f t="shared" si="4"/>
        <v>2451.9438056281879</v>
      </c>
      <c r="D32" s="135">
        <f t="shared" si="5"/>
        <v>11.851061727202911</v>
      </c>
      <c r="E32" s="135">
        <f t="shared" si="6"/>
        <v>51.438723225668021</v>
      </c>
      <c r="F32" s="135">
        <f t="shared" si="7"/>
        <v>63.289784952870932</v>
      </c>
      <c r="G32" s="134">
        <f t="shared" si="1"/>
        <v>2400.5050824025197</v>
      </c>
    </row>
    <row r="33" spans="1:7" x14ac:dyDescent="0.35">
      <c r="A33" s="132">
        <f t="shared" si="2"/>
        <v>46204</v>
      </c>
      <c r="B33" s="133">
        <f t="shared" si="3"/>
        <v>19</v>
      </c>
      <c r="C33" s="134">
        <f t="shared" si="4"/>
        <v>2400.5050824025197</v>
      </c>
      <c r="D33" s="135">
        <f t="shared" si="5"/>
        <v>11.602441231612181</v>
      </c>
      <c r="E33" s="135">
        <f t="shared" si="6"/>
        <v>51.687343721258749</v>
      </c>
      <c r="F33" s="135">
        <f t="shared" si="7"/>
        <v>63.289784952870932</v>
      </c>
      <c r="G33" s="134">
        <f t="shared" si="1"/>
        <v>2348.8177386812608</v>
      </c>
    </row>
    <row r="34" spans="1:7" x14ac:dyDescent="0.35">
      <c r="A34" s="132">
        <f t="shared" si="2"/>
        <v>46235</v>
      </c>
      <c r="B34" s="133">
        <f t="shared" si="3"/>
        <v>20</v>
      </c>
      <c r="C34" s="134">
        <f t="shared" si="4"/>
        <v>2348.8177386812608</v>
      </c>
      <c r="D34" s="135">
        <f t="shared" si="5"/>
        <v>11.352619070292764</v>
      </c>
      <c r="E34" s="135">
        <f t="shared" si="6"/>
        <v>51.937165882578164</v>
      </c>
      <c r="F34" s="135">
        <f t="shared" si="7"/>
        <v>63.289784952870932</v>
      </c>
      <c r="G34" s="134">
        <f t="shared" si="1"/>
        <v>2296.8805727986828</v>
      </c>
    </row>
    <row r="35" spans="1:7" x14ac:dyDescent="0.35">
      <c r="A35" s="132">
        <f t="shared" si="2"/>
        <v>46266</v>
      </c>
      <c r="B35" s="133">
        <f t="shared" si="3"/>
        <v>21</v>
      </c>
      <c r="C35" s="134">
        <f t="shared" si="4"/>
        <v>2296.8805727986828</v>
      </c>
      <c r="D35" s="135">
        <f t="shared" si="5"/>
        <v>11.101589435193638</v>
      </c>
      <c r="E35" s="135">
        <f t="shared" si="6"/>
        <v>52.188195517677293</v>
      </c>
      <c r="F35" s="135">
        <f t="shared" si="7"/>
        <v>63.289784952870932</v>
      </c>
      <c r="G35" s="134">
        <f t="shared" si="1"/>
        <v>2244.6923772810055</v>
      </c>
    </row>
    <row r="36" spans="1:7" x14ac:dyDescent="0.35">
      <c r="A36" s="132">
        <f t="shared" si="2"/>
        <v>46296</v>
      </c>
      <c r="B36" s="133">
        <f t="shared" si="3"/>
        <v>22</v>
      </c>
      <c r="C36" s="134">
        <f t="shared" si="4"/>
        <v>2244.6923772810055</v>
      </c>
      <c r="D36" s="135">
        <f t="shared" si="5"/>
        <v>10.849346490191532</v>
      </c>
      <c r="E36" s="135">
        <f t="shared" si="6"/>
        <v>52.440438462679403</v>
      </c>
      <c r="F36" s="135">
        <f t="shared" si="7"/>
        <v>63.289784952870932</v>
      </c>
      <c r="G36" s="134">
        <f t="shared" si="1"/>
        <v>2192.2519388183259</v>
      </c>
    </row>
    <row r="37" spans="1:7" x14ac:dyDescent="0.35">
      <c r="A37" s="132">
        <f t="shared" si="2"/>
        <v>46327</v>
      </c>
      <c r="B37" s="133">
        <f t="shared" si="3"/>
        <v>23</v>
      </c>
      <c r="C37" s="134">
        <f t="shared" si="4"/>
        <v>2192.2519388183259</v>
      </c>
      <c r="D37" s="135">
        <f t="shared" si="5"/>
        <v>10.595884370955247</v>
      </c>
      <c r="E37" s="135">
        <f t="shared" si="6"/>
        <v>52.693900581915678</v>
      </c>
      <c r="F37" s="135">
        <f t="shared" si="7"/>
        <v>63.289784952870924</v>
      </c>
      <c r="G37" s="134">
        <f t="shared" si="1"/>
        <v>2139.5580382364101</v>
      </c>
    </row>
    <row r="38" spans="1:7" x14ac:dyDescent="0.35">
      <c r="A38" s="132">
        <f t="shared" si="2"/>
        <v>46357</v>
      </c>
      <c r="B38" s="133">
        <f t="shared" si="3"/>
        <v>24</v>
      </c>
      <c r="C38" s="134">
        <f t="shared" si="4"/>
        <v>2139.5580382364101</v>
      </c>
      <c r="D38" s="135">
        <f t="shared" si="5"/>
        <v>10.341197184809323</v>
      </c>
      <c r="E38" s="135">
        <f t="shared" si="6"/>
        <v>52.948587768061607</v>
      </c>
      <c r="F38" s="135">
        <f t="shared" si="7"/>
        <v>63.289784952870932</v>
      </c>
      <c r="G38" s="134">
        <f t="shared" si="1"/>
        <v>2086.6094504683483</v>
      </c>
    </row>
    <row r="39" spans="1:7" x14ac:dyDescent="0.35">
      <c r="A39" s="132">
        <f t="shared" si="2"/>
        <v>46388</v>
      </c>
      <c r="B39" s="133">
        <f t="shared" si="3"/>
        <v>25</v>
      </c>
      <c r="C39" s="134">
        <f t="shared" si="4"/>
        <v>2086.6094504683483</v>
      </c>
      <c r="D39" s="135">
        <f t="shared" si="5"/>
        <v>10.085279010597022</v>
      </c>
      <c r="E39" s="135">
        <f t="shared" si="6"/>
        <v>53.204505942273912</v>
      </c>
      <c r="F39" s="135">
        <f t="shared" si="7"/>
        <v>63.289784952870932</v>
      </c>
      <c r="G39" s="134">
        <f t="shared" si="1"/>
        <v>2033.4049445260744</v>
      </c>
    </row>
    <row r="40" spans="1:7" x14ac:dyDescent="0.35">
      <c r="A40" s="132">
        <f t="shared" si="2"/>
        <v>46419</v>
      </c>
      <c r="B40" s="133">
        <f t="shared" si="3"/>
        <v>26</v>
      </c>
      <c r="C40" s="134">
        <f t="shared" si="4"/>
        <v>2033.4049445260744</v>
      </c>
      <c r="D40" s="135">
        <f t="shared" si="5"/>
        <v>9.8281238985426995</v>
      </c>
      <c r="E40" s="135">
        <f t="shared" si="6"/>
        <v>53.461661054328225</v>
      </c>
      <c r="F40" s="135">
        <f t="shared" si="7"/>
        <v>63.289784952870924</v>
      </c>
      <c r="G40" s="134">
        <f t="shared" si="1"/>
        <v>1979.9432834717461</v>
      </c>
    </row>
    <row r="41" spans="1:7" x14ac:dyDescent="0.35">
      <c r="A41" s="132">
        <f t="shared" si="2"/>
        <v>46447</v>
      </c>
      <c r="B41" s="133">
        <f t="shared" si="3"/>
        <v>27</v>
      </c>
      <c r="C41" s="134">
        <f t="shared" si="4"/>
        <v>1979.9432834717461</v>
      </c>
      <c r="D41" s="135">
        <f t="shared" si="5"/>
        <v>9.5697258701134462</v>
      </c>
      <c r="E41" s="135">
        <f t="shared" si="6"/>
        <v>53.72005908275748</v>
      </c>
      <c r="F41" s="135">
        <f t="shared" si="7"/>
        <v>63.289784952870924</v>
      </c>
      <c r="G41" s="134">
        <f t="shared" si="1"/>
        <v>1926.2232243889887</v>
      </c>
    </row>
    <row r="42" spans="1:7" x14ac:dyDescent="0.35">
      <c r="A42" s="132">
        <f t="shared" si="2"/>
        <v>46478</v>
      </c>
      <c r="B42" s="133">
        <f t="shared" si="3"/>
        <v>28</v>
      </c>
      <c r="C42" s="134">
        <f t="shared" si="4"/>
        <v>1926.2232243889887</v>
      </c>
      <c r="D42" s="135">
        <f t="shared" si="5"/>
        <v>9.3100789178801193</v>
      </c>
      <c r="E42" s="135">
        <f t="shared" si="6"/>
        <v>53.979706034990819</v>
      </c>
      <c r="F42" s="135">
        <f t="shared" si="7"/>
        <v>63.289784952870939</v>
      </c>
      <c r="G42" s="134">
        <f t="shared" si="1"/>
        <v>1872.2435183539978</v>
      </c>
    </row>
    <row r="43" spans="1:7" x14ac:dyDescent="0.35">
      <c r="A43" s="132">
        <f t="shared" si="2"/>
        <v>46508</v>
      </c>
      <c r="B43" s="133">
        <f t="shared" si="3"/>
        <v>29</v>
      </c>
      <c r="C43" s="134">
        <f t="shared" si="4"/>
        <v>1872.2435183539978</v>
      </c>
      <c r="D43" s="135">
        <f t="shared" si="5"/>
        <v>9.049177005377663</v>
      </c>
      <c r="E43" s="135">
        <f t="shared" si="6"/>
        <v>54.240607947493274</v>
      </c>
      <c r="F43" s="135">
        <f t="shared" si="7"/>
        <v>63.289784952870939</v>
      </c>
      <c r="G43" s="134">
        <f t="shared" si="1"/>
        <v>1818.0029104065045</v>
      </c>
    </row>
    <row r="44" spans="1:7" x14ac:dyDescent="0.35">
      <c r="A44" s="132">
        <f t="shared" si="2"/>
        <v>46539</v>
      </c>
      <c r="B44" s="133">
        <f t="shared" si="3"/>
        <v>30</v>
      </c>
      <c r="C44" s="134">
        <f t="shared" si="4"/>
        <v>1818.0029104065045</v>
      </c>
      <c r="D44" s="135">
        <f t="shared" si="5"/>
        <v>8.7870140669647796</v>
      </c>
      <c r="E44" s="135">
        <f t="shared" si="6"/>
        <v>54.502770885906159</v>
      </c>
      <c r="F44" s="135">
        <f t="shared" si="7"/>
        <v>63.289784952870939</v>
      </c>
      <c r="G44" s="134">
        <f t="shared" si="1"/>
        <v>1763.5001395205984</v>
      </c>
    </row>
    <row r="45" spans="1:7" x14ac:dyDescent="0.35">
      <c r="A45" s="132">
        <f t="shared" si="2"/>
        <v>46569</v>
      </c>
      <c r="B45" s="133">
        <f t="shared" si="3"/>
        <v>31</v>
      </c>
      <c r="C45" s="134">
        <f t="shared" si="4"/>
        <v>1763.5001395205984</v>
      </c>
      <c r="D45" s="135">
        <f t="shared" si="5"/>
        <v>8.5235840076828975</v>
      </c>
      <c r="E45" s="135">
        <f t="shared" si="6"/>
        <v>54.766200945188032</v>
      </c>
      <c r="F45" s="135">
        <f t="shared" si="7"/>
        <v>63.289784952870932</v>
      </c>
      <c r="G45" s="134">
        <f t="shared" si="1"/>
        <v>1708.7339385754103</v>
      </c>
    </row>
    <row r="46" spans="1:7" x14ac:dyDescent="0.35">
      <c r="A46" s="132">
        <f t="shared" si="2"/>
        <v>46600</v>
      </c>
      <c r="B46" s="133">
        <f t="shared" si="3"/>
        <v>32</v>
      </c>
      <c r="C46" s="134">
        <f t="shared" si="4"/>
        <v>1708.7339385754103</v>
      </c>
      <c r="D46" s="135">
        <f t="shared" si="5"/>
        <v>8.2588807031144906</v>
      </c>
      <c r="E46" s="135">
        <f t="shared" si="6"/>
        <v>55.030904249756446</v>
      </c>
      <c r="F46" s="135">
        <f t="shared" si="7"/>
        <v>63.289784952870939</v>
      </c>
      <c r="G46" s="134">
        <f t="shared" si="1"/>
        <v>1653.7030343256538</v>
      </c>
    </row>
    <row r="47" spans="1:7" x14ac:dyDescent="0.35">
      <c r="A47" s="132">
        <f t="shared" si="2"/>
        <v>46631</v>
      </c>
      <c r="B47" s="133">
        <f t="shared" si="3"/>
        <v>33</v>
      </c>
      <c r="C47" s="134">
        <f t="shared" si="4"/>
        <v>1653.7030343256538</v>
      </c>
      <c r="D47" s="135">
        <f t="shared" si="5"/>
        <v>7.992897999240669</v>
      </c>
      <c r="E47" s="135">
        <f t="shared" si="6"/>
        <v>55.296886953630263</v>
      </c>
      <c r="F47" s="135">
        <f t="shared" si="7"/>
        <v>63.289784952870932</v>
      </c>
      <c r="G47" s="134">
        <f t="shared" si="1"/>
        <v>1598.4061473720235</v>
      </c>
    </row>
    <row r="48" spans="1:7" x14ac:dyDescent="0.35">
      <c r="A48" s="132">
        <f t="shared" si="2"/>
        <v>46661</v>
      </c>
      <c r="B48" s="133">
        <f t="shared" si="3"/>
        <v>34</v>
      </c>
      <c r="C48" s="134">
        <f t="shared" si="4"/>
        <v>1598.4061473720235</v>
      </c>
      <c r="D48" s="135">
        <f t="shared" si="5"/>
        <v>7.7256297122981215</v>
      </c>
      <c r="E48" s="135">
        <f t="shared" si="6"/>
        <v>55.564155240572809</v>
      </c>
      <c r="F48" s="135">
        <f t="shared" si="7"/>
        <v>63.289784952870932</v>
      </c>
      <c r="G48" s="134">
        <f t="shared" si="1"/>
        <v>1542.8419921314508</v>
      </c>
    </row>
    <row r="49" spans="1:7" x14ac:dyDescent="0.35">
      <c r="A49" s="132">
        <f t="shared" si="2"/>
        <v>46692</v>
      </c>
      <c r="B49" s="133">
        <f t="shared" si="3"/>
        <v>35</v>
      </c>
      <c r="C49" s="134">
        <f t="shared" si="4"/>
        <v>1542.8419921314508</v>
      </c>
      <c r="D49" s="135">
        <f t="shared" si="5"/>
        <v>7.4570696286353533</v>
      </c>
      <c r="E49" s="135">
        <f t="shared" si="6"/>
        <v>55.832715324235586</v>
      </c>
      <c r="F49" s="135">
        <f t="shared" si="7"/>
        <v>63.289784952870939</v>
      </c>
      <c r="G49" s="134">
        <f t="shared" si="1"/>
        <v>1487.0092768072152</v>
      </c>
    </row>
    <row r="50" spans="1:7" x14ac:dyDescent="0.35">
      <c r="A50" s="132">
        <f t="shared" si="2"/>
        <v>46722</v>
      </c>
      <c r="B50" s="133">
        <f t="shared" si="3"/>
        <v>36</v>
      </c>
      <c r="C50" s="134">
        <f t="shared" si="4"/>
        <v>1487.0092768072152</v>
      </c>
      <c r="D50" s="135">
        <f t="shared" si="5"/>
        <v>7.1872115045682134</v>
      </c>
      <c r="E50" s="135">
        <f t="shared" si="6"/>
        <v>56.102573448302728</v>
      </c>
      <c r="F50" s="135">
        <f t="shared" si="7"/>
        <v>63.289784952870939</v>
      </c>
      <c r="G50" s="134">
        <f t="shared" si="1"/>
        <v>1430.9067033589124</v>
      </c>
    </row>
    <row r="51" spans="1:7" x14ac:dyDescent="0.35">
      <c r="A51" s="132">
        <f t="shared" si="2"/>
        <v>46753</v>
      </c>
      <c r="B51" s="133">
        <f t="shared" si="3"/>
        <v>37</v>
      </c>
      <c r="C51" s="134">
        <f t="shared" si="4"/>
        <v>1430.9067033589124</v>
      </c>
      <c r="D51" s="135">
        <f t="shared" si="5"/>
        <v>6.9160490662347511</v>
      </c>
      <c r="E51" s="135">
        <f t="shared" si="6"/>
        <v>56.37373588663619</v>
      </c>
      <c r="F51" s="135">
        <f t="shared" si="7"/>
        <v>63.289784952870939</v>
      </c>
      <c r="G51" s="134">
        <f t="shared" si="1"/>
        <v>1374.5329674722761</v>
      </c>
    </row>
    <row r="52" spans="1:7" x14ac:dyDescent="0.35">
      <c r="A52" s="132">
        <f t="shared" si="2"/>
        <v>46784</v>
      </c>
      <c r="B52" s="133">
        <f t="shared" si="3"/>
        <v>38</v>
      </c>
      <c r="C52" s="134">
        <f t="shared" si="4"/>
        <v>1374.5329674722761</v>
      </c>
      <c r="D52" s="135">
        <f t="shared" si="5"/>
        <v>6.643576009449343</v>
      </c>
      <c r="E52" s="135">
        <f t="shared" si="6"/>
        <v>56.646208943421591</v>
      </c>
      <c r="F52" s="135">
        <f t="shared" si="7"/>
        <v>63.289784952870932</v>
      </c>
      <c r="G52" s="134">
        <f t="shared" si="1"/>
        <v>1317.8867585288544</v>
      </c>
    </row>
    <row r="53" spans="1:7" x14ac:dyDescent="0.35">
      <c r="A53" s="132">
        <f t="shared" si="2"/>
        <v>46813</v>
      </c>
      <c r="B53" s="133">
        <f t="shared" si="3"/>
        <v>39</v>
      </c>
      <c r="C53" s="134">
        <f t="shared" si="4"/>
        <v>1317.8867585288544</v>
      </c>
      <c r="D53" s="135">
        <f t="shared" si="5"/>
        <v>6.3697859995561386</v>
      </c>
      <c r="E53" s="135">
        <f t="shared" si="6"/>
        <v>56.919998953314796</v>
      </c>
      <c r="F53" s="135">
        <f t="shared" si="7"/>
        <v>63.289784952870932</v>
      </c>
      <c r="G53" s="134">
        <f t="shared" si="1"/>
        <v>1260.9667595755398</v>
      </c>
    </row>
    <row r="54" spans="1:7" x14ac:dyDescent="0.35">
      <c r="A54" s="132">
        <f t="shared" si="2"/>
        <v>46844</v>
      </c>
      <c r="B54" s="133">
        <f t="shared" si="3"/>
        <v>40</v>
      </c>
      <c r="C54" s="134">
        <f t="shared" si="4"/>
        <v>1260.9667595755398</v>
      </c>
      <c r="D54" s="135">
        <f t="shared" si="5"/>
        <v>6.0946726712817823</v>
      </c>
      <c r="E54" s="135">
        <f t="shared" si="6"/>
        <v>57.195112281589147</v>
      </c>
      <c r="F54" s="135">
        <f t="shared" si="7"/>
        <v>63.289784952870932</v>
      </c>
      <c r="G54" s="134">
        <f t="shared" si="1"/>
        <v>1203.7716472939505</v>
      </c>
    </row>
    <row r="55" spans="1:7" x14ac:dyDescent="0.35">
      <c r="A55" s="132">
        <f t="shared" si="2"/>
        <v>46874</v>
      </c>
      <c r="B55" s="133">
        <f t="shared" si="3"/>
        <v>41</v>
      </c>
      <c r="C55" s="134">
        <f t="shared" si="4"/>
        <v>1203.7716472939505</v>
      </c>
      <c r="D55" s="135">
        <f t="shared" si="5"/>
        <v>5.8182296285874378</v>
      </c>
      <c r="E55" s="135">
        <f t="shared" si="6"/>
        <v>57.4715553242835</v>
      </c>
      <c r="F55" s="135">
        <f t="shared" si="7"/>
        <v>63.289784952870939</v>
      </c>
      <c r="G55" s="134">
        <f t="shared" si="1"/>
        <v>1146.3000919696669</v>
      </c>
    </row>
    <row r="56" spans="1:7" x14ac:dyDescent="0.35">
      <c r="A56" s="132">
        <f t="shared" si="2"/>
        <v>46905</v>
      </c>
      <c r="B56" s="133">
        <f t="shared" si="3"/>
        <v>42</v>
      </c>
      <c r="C56" s="134">
        <f t="shared" si="4"/>
        <v>1146.3000919696669</v>
      </c>
      <c r="D56" s="135">
        <f t="shared" si="5"/>
        <v>5.5404504445200651</v>
      </c>
      <c r="E56" s="135">
        <f t="shared" si="6"/>
        <v>57.74933450835087</v>
      </c>
      <c r="F56" s="135">
        <f t="shared" si="7"/>
        <v>63.289784952870932</v>
      </c>
      <c r="G56" s="134">
        <f t="shared" si="1"/>
        <v>1088.5507574613162</v>
      </c>
    </row>
    <row r="57" spans="1:7" x14ac:dyDescent="0.35">
      <c r="A57" s="132">
        <f t="shared" si="2"/>
        <v>46935</v>
      </c>
      <c r="B57" s="133">
        <f t="shared" si="3"/>
        <v>43</v>
      </c>
      <c r="C57" s="134">
        <f t="shared" si="4"/>
        <v>1088.5507574613162</v>
      </c>
      <c r="D57" s="135">
        <f t="shared" si="5"/>
        <v>5.261328661063037</v>
      </c>
      <c r="E57" s="135">
        <f t="shared" si="6"/>
        <v>58.028456291807899</v>
      </c>
      <c r="F57" s="135">
        <f t="shared" si="7"/>
        <v>63.289784952870939</v>
      </c>
      <c r="G57" s="134">
        <f t="shared" si="1"/>
        <v>1030.5223011695082</v>
      </c>
    </row>
    <row r="58" spans="1:7" x14ac:dyDescent="0.35">
      <c r="A58" s="132">
        <f t="shared" si="2"/>
        <v>46966</v>
      </c>
      <c r="B58" s="133">
        <f t="shared" si="3"/>
        <v>44</v>
      </c>
      <c r="C58" s="134">
        <f t="shared" si="4"/>
        <v>1030.5223011695082</v>
      </c>
      <c r="D58" s="135">
        <f t="shared" si="5"/>
        <v>4.9808577889859666</v>
      </c>
      <c r="E58" s="135">
        <f t="shared" si="6"/>
        <v>58.308927163884974</v>
      </c>
      <c r="F58" s="135">
        <f t="shared" si="7"/>
        <v>63.289784952870939</v>
      </c>
      <c r="G58" s="134">
        <f t="shared" si="1"/>
        <v>972.21337400562322</v>
      </c>
    </row>
    <row r="59" spans="1:7" x14ac:dyDescent="0.35">
      <c r="A59" s="132">
        <f t="shared" si="2"/>
        <v>46997</v>
      </c>
      <c r="B59" s="133">
        <f t="shared" si="3"/>
        <v>45</v>
      </c>
      <c r="C59" s="134">
        <f t="shared" si="4"/>
        <v>972.21337400562322</v>
      </c>
      <c r="D59" s="135">
        <f t="shared" si="5"/>
        <v>4.699031307693855</v>
      </c>
      <c r="E59" s="135">
        <f t="shared" si="6"/>
        <v>58.590753645177081</v>
      </c>
      <c r="F59" s="135">
        <f t="shared" si="7"/>
        <v>63.289784952870939</v>
      </c>
      <c r="G59" s="134">
        <f t="shared" si="1"/>
        <v>913.62262036044615</v>
      </c>
    </row>
    <row r="60" spans="1:7" x14ac:dyDescent="0.35">
      <c r="A60" s="132">
        <f t="shared" si="2"/>
        <v>47027</v>
      </c>
      <c r="B60" s="133">
        <f t="shared" si="3"/>
        <v>46</v>
      </c>
      <c r="C60" s="134">
        <f t="shared" si="4"/>
        <v>913.62262036044615</v>
      </c>
      <c r="D60" s="135">
        <f t="shared" si="5"/>
        <v>4.4158426650754992</v>
      </c>
      <c r="E60" s="135">
        <f t="shared" si="6"/>
        <v>58.873942287795437</v>
      </c>
      <c r="F60" s="135">
        <f t="shared" si="7"/>
        <v>63.289784952870939</v>
      </c>
      <c r="G60" s="134">
        <f t="shared" si="1"/>
        <v>854.7486780726507</v>
      </c>
    </row>
    <row r="61" spans="1:7" x14ac:dyDescent="0.35">
      <c r="A61" s="132">
        <f t="shared" si="2"/>
        <v>47058</v>
      </c>
      <c r="B61" s="133">
        <f t="shared" si="3"/>
        <v>47</v>
      </c>
      <c r="C61" s="134">
        <f t="shared" si="4"/>
        <v>854.7486780726507</v>
      </c>
      <c r="D61" s="135">
        <f t="shared" si="5"/>
        <v>4.1312852773511537</v>
      </c>
      <c r="E61" s="135">
        <f t="shared" si="6"/>
        <v>59.158499675519778</v>
      </c>
      <c r="F61" s="135">
        <f t="shared" si="7"/>
        <v>63.289784952870932</v>
      </c>
      <c r="G61" s="134">
        <f t="shared" si="1"/>
        <v>795.5901783971309</v>
      </c>
    </row>
    <row r="62" spans="1:7" x14ac:dyDescent="0.35">
      <c r="A62" s="132">
        <f t="shared" si="2"/>
        <v>47088</v>
      </c>
      <c r="B62" s="133">
        <f t="shared" si="3"/>
        <v>48</v>
      </c>
      <c r="C62" s="134">
        <f t="shared" si="4"/>
        <v>795.5901783971309</v>
      </c>
      <c r="D62" s="135">
        <f t="shared" si="5"/>
        <v>3.8453525289194754</v>
      </c>
      <c r="E62" s="135">
        <f t="shared" si="6"/>
        <v>59.444432423951461</v>
      </c>
      <c r="F62" s="135">
        <f t="shared" si="7"/>
        <v>63.289784952870939</v>
      </c>
      <c r="G62" s="134">
        <f t="shared" si="1"/>
        <v>736.14574597317949</v>
      </c>
    </row>
    <row r="63" spans="1:7" x14ac:dyDescent="0.35">
      <c r="A63" s="132">
        <f t="shared" si="2"/>
        <v>47119</v>
      </c>
      <c r="B63" s="133">
        <f t="shared" si="3"/>
        <v>49</v>
      </c>
      <c r="C63" s="134">
        <f t="shared" si="4"/>
        <v>736.14574597317949</v>
      </c>
      <c r="D63" s="135">
        <f t="shared" si="5"/>
        <v>3.55803777220371</v>
      </c>
      <c r="E63" s="135">
        <f t="shared" si="6"/>
        <v>59.731747180667227</v>
      </c>
      <c r="F63" s="135">
        <f t="shared" si="7"/>
        <v>63.289784952870939</v>
      </c>
      <c r="G63" s="134">
        <f t="shared" si="1"/>
        <v>676.4139987925123</v>
      </c>
    </row>
    <row r="64" spans="1:7" x14ac:dyDescent="0.35">
      <c r="A64" s="132">
        <f t="shared" si="2"/>
        <v>47150</v>
      </c>
      <c r="B64" s="133">
        <f t="shared" si="3"/>
        <v>50</v>
      </c>
      <c r="C64" s="134">
        <f t="shared" si="4"/>
        <v>676.4139987925123</v>
      </c>
      <c r="D64" s="135">
        <f t="shared" si="5"/>
        <v>3.2693343274971518</v>
      </c>
      <c r="E64" s="135">
        <f t="shared" si="6"/>
        <v>60.020450625373776</v>
      </c>
      <c r="F64" s="135">
        <f t="shared" si="7"/>
        <v>63.289784952870932</v>
      </c>
      <c r="G64" s="134">
        <f t="shared" si="1"/>
        <v>616.39354816713853</v>
      </c>
    </row>
    <row r="65" spans="1:7" x14ac:dyDescent="0.35">
      <c r="A65" s="132">
        <f t="shared" si="2"/>
        <v>47178</v>
      </c>
      <c r="B65" s="133">
        <f t="shared" si="3"/>
        <v>51</v>
      </c>
      <c r="C65" s="134">
        <f t="shared" si="4"/>
        <v>616.39354816713853</v>
      </c>
      <c r="D65" s="135">
        <f t="shared" si="5"/>
        <v>2.9792354828078453</v>
      </c>
      <c r="E65" s="135">
        <f t="shared" si="6"/>
        <v>60.310549470063094</v>
      </c>
      <c r="F65" s="135">
        <f t="shared" si="7"/>
        <v>63.289784952870939</v>
      </c>
      <c r="G65" s="134">
        <f t="shared" si="1"/>
        <v>556.08299869707548</v>
      </c>
    </row>
    <row r="66" spans="1:7" x14ac:dyDescent="0.35">
      <c r="A66" s="132">
        <f t="shared" si="2"/>
        <v>47209</v>
      </c>
      <c r="B66" s="133">
        <f t="shared" si="3"/>
        <v>52</v>
      </c>
      <c r="C66" s="134">
        <f t="shared" si="4"/>
        <v>556.08299869707548</v>
      </c>
      <c r="D66" s="135">
        <f t="shared" si="5"/>
        <v>2.68773449370254</v>
      </c>
      <c r="E66" s="135">
        <f t="shared" si="6"/>
        <v>60.602050459168396</v>
      </c>
      <c r="F66" s="135">
        <f t="shared" si="7"/>
        <v>63.289784952870939</v>
      </c>
      <c r="G66" s="134">
        <f t="shared" si="1"/>
        <v>495.48094823790711</v>
      </c>
    </row>
    <row r="67" spans="1:7" x14ac:dyDescent="0.35">
      <c r="A67" s="132">
        <f t="shared" si="2"/>
        <v>47239</v>
      </c>
      <c r="B67" s="133">
        <f t="shared" si="3"/>
        <v>53</v>
      </c>
      <c r="C67" s="134">
        <f t="shared" si="4"/>
        <v>495.48094823790711</v>
      </c>
      <c r="D67" s="135">
        <f t="shared" si="5"/>
        <v>2.3948245831498931</v>
      </c>
      <c r="E67" s="135">
        <f t="shared" si="6"/>
        <v>60.894960369721048</v>
      </c>
      <c r="F67" s="135">
        <f t="shared" si="7"/>
        <v>63.289784952870939</v>
      </c>
      <c r="G67" s="134">
        <f t="shared" si="1"/>
        <v>434.58598786818607</v>
      </c>
    </row>
    <row r="68" spans="1:7" x14ac:dyDescent="0.35">
      <c r="A68" s="132">
        <f t="shared" si="2"/>
        <v>47270</v>
      </c>
      <c r="B68" s="133">
        <f t="shared" si="3"/>
        <v>54</v>
      </c>
      <c r="C68" s="134">
        <f t="shared" si="4"/>
        <v>434.58598786818607</v>
      </c>
      <c r="D68" s="135">
        <f t="shared" si="5"/>
        <v>2.100498941362908</v>
      </c>
      <c r="E68" s="135">
        <f t="shared" si="6"/>
        <v>61.189286011508024</v>
      </c>
      <c r="F68" s="135">
        <f t="shared" si="7"/>
        <v>63.289784952870932</v>
      </c>
      <c r="G68" s="134">
        <f t="shared" si="1"/>
        <v>373.39670185667802</v>
      </c>
    </row>
    <row r="69" spans="1:7" x14ac:dyDescent="0.35">
      <c r="A69" s="132">
        <f t="shared" si="2"/>
        <v>47300</v>
      </c>
      <c r="B69" s="133">
        <f t="shared" si="3"/>
        <v>55</v>
      </c>
      <c r="C69" s="134">
        <f t="shared" si="4"/>
        <v>373.39670185667802</v>
      </c>
      <c r="D69" s="135">
        <f t="shared" si="5"/>
        <v>1.8047507256406192</v>
      </c>
      <c r="E69" s="135">
        <f t="shared" si="6"/>
        <v>61.485034227230315</v>
      </c>
      <c r="F69" s="135">
        <f t="shared" si="7"/>
        <v>63.289784952870932</v>
      </c>
      <c r="G69" s="134">
        <f t="shared" si="1"/>
        <v>311.91166762944772</v>
      </c>
    </row>
    <row r="70" spans="1:7" x14ac:dyDescent="0.35">
      <c r="A70" s="132">
        <f t="shared" si="2"/>
        <v>47331</v>
      </c>
      <c r="B70" s="133">
        <f t="shared" si="3"/>
        <v>56</v>
      </c>
      <c r="C70" s="134">
        <f t="shared" si="4"/>
        <v>311.91166762944772</v>
      </c>
      <c r="D70" s="135">
        <f t="shared" si="5"/>
        <v>1.5075730602090058</v>
      </c>
      <c r="E70" s="135">
        <f t="shared" si="6"/>
        <v>61.78221189266192</v>
      </c>
      <c r="F70" s="135">
        <f t="shared" si="7"/>
        <v>63.289784952870924</v>
      </c>
      <c r="G70" s="134">
        <f t="shared" si="1"/>
        <v>250.12945573678581</v>
      </c>
    </row>
    <row r="71" spans="1:7" x14ac:dyDescent="0.35">
      <c r="A71" s="132">
        <f t="shared" si="2"/>
        <v>47362</v>
      </c>
      <c r="B71" s="133">
        <f t="shared" si="3"/>
        <v>57</v>
      </c>
      <c r="C71" s="134">
        <f t="shared" si="4"/>
        <v>250.12945573678581</v>
      </c>
      <c r="D71" s="135">
        <f t="shared" si="5"/>
        <v>1.2089590360611402</v>
      </c>
      <c r="E71" s="135">
        <f t="shared" si="6"/>
        <v>62.080825916809793</v>
      </c>
      <c r="F71" s="135">
        <f t="shared" si="7"/>
        <v>63.289784952870932</v>
      </c>
      <c r="G71" s="134">
        <f t="shared" si="1"/>
        <v>188.04862981997601</v>
      </c>
    </row>
    <row r="72" spans="1:7" x14ac:dyDescent="0.35">
      <c r="A72" s="132">
        <f t="shared" si="2"/>
        <v>47392</v>
      </c>
      <c r="B72" s="133">
        <f t="shared" si="3"/>
        <v>58</v>
      </c>
      <c r="C72" s="134">
        <f t="shared" si="4"/>
        <v>188.04862981997601</v>
      </c>
      <c r="D72" s="135">
        <f t="shared" si="5"/>
        <v>0.90890171079655946</v>
      </c>
      <c r="E72" s="135">
        <f t="shared" si="6"/>
        <v>62.380883242074376</v>
      </c>
      <c r="F72" s="135">
        <f t="shared" si="7"/>
        <v>63.289784952870932</v>
      </c>
      <c r="G72" s="134">
        <f t="shared" si="1"/>
        <v>125.66774657790164</v>
      </c>
    </row>
    <row r="73" spans="1:7" x14ac:dyDescent="0.35">
      <c r="A73" s="132">
        <f t="shared" si="2"/>
        <v>47423</v>
      </c>
      <c r="B73" s="133">
        <f t="shared" si="3"/>
        <v>59</v>
      </c>
      <c r="C73" s="134">
        <f t="shared" si="4"/>
        <v>125.66774657790164</v>
      </c>
      <c r="D73" s="135">
        <f t="shared" si="5"/>
        <v>0.60739410845986663</v>
      </c>
      <c r="E73" s="135">
        <f t="shared" si="6"/>
        <v>62.68239084441106</v>
      </c>
      <c r="F73" s="135">
        <f t="shared" si="7"/>
        <v>63.289784952870924</v>
      </c>
      <c r="G73" s="134">
        <f t="shared" si="1"/>
        <v>62.985355733490579</v>
      </c>
    </row>
    <row r="74" spans="1:7" x14ac:dyDescent="0.35">
      <c r="A74" s="132">
        <f t="shared" si="2"/>
        <v>47453</v>
      </c>
      <c r="B74" s="133">
        <f t="shared" si="3"/>
        <v>60</v>
      </c>
      <c r="C74" s="134">
        <f t="shared" si="4"/>
        <v>62.985355733490579</v>
      </c>
      <c r="D74" s="135">
        <f t="shared" si="5"/>
        <v>0.3044292193785465</v>
      </c>
      <c r="E74" s="135">
        <f t="shared" si="6"/>
        <v>62.985355733492383</v>
      </c>
      <c r="F74" s="135">
        <f t="shared" si="7"/>
        <v>63.289784952870932</v>
      </c>
      <c r="G74" s="134">
        <f t="shared" si="1"/>
        <v>-1.8047785488306545E-12</v>
      </c>
    </row>
    <row r="75" spans="1:7" x14ac:dyDescent="0.35">
      <c r="A75" s="132" t="str">
        <f t="shared" si="2"/>
        <v/>
      </c>
      <c r="B75" s="133" t="str">
        <f t="shared" si="3"/>
        <v/>
      </c>
      <c r="C75" s="134" t="str">
        <f t="shared" si="4"/>
        <v/>
      </c>
      <c r="D75" s="135" t="str">
        <f t="shared" si="5"/>
        <v/>
      </c>
      <c r="E75" s="135" t="str">
        <f t="shared" si="6"/>
        <v/>
      </c>
      <c r="F75" s="135" t="str">
        <f t="shared" si="7"/>
        <v/>
      </c>
      <c r="G75" s="134" t="str">
        <f t="shared" si="1"/>
        <v/>
      </c>
    </row>
    <row r="76" spans="1:7" x14ac:dyDescent="0.35">
      <c r="A76" s="132" t="str">
        <f t="shared" si="2"/>
        <v/>
      </c>
      <c r="B76" s="133" t="str">
        <f t="shared" si="3"/>
        <v/>
      </c>
      <c r="C76" s="134" t="str">
        <f t="shared" si="4"/>
        <v/>
      </c>
      <c r="D76" s="135" t="str">
        <f t="shared" si="5"/>
        <v/>
      </c>
      <c r="E76" s="135" t="str">
        <f t="shared" si="6"/>
        <v/>
      </c>
      <c r="F76" s="135" t="str">
        <f t="shared" si="7"/>
        <v/>
      </c>
      <c r="G76" s="134" t="str">
        <f t="shared" si="1"/>
        <v/>
      </c>
    </row>
    <row r="77" spans="1:7" x14ac:dyDescent="0.35">
      <c r="A77" s="132" t="str">
        <f t="shared" si="2"/>
        <v/>
      </c>
      <c r="B77" s="133" t="str">
        <f t="shared" si="3"/>
        <v/>
      </c>
      <c r="C77" s="134" t="str">
        <f t="shared" si="4"/>
        <v/>
      </c>
      <c r="D77" s="135" t="str">
        <f t="shared" si="5"/>
        <v/>
      </c>
      <c r="E77" s="135" t="str">
        <f t="shared" si="6"/>
        <v/>
      </c>
      <c r="F77" s="135" t="str">
        <f t="shared" si="7"/>
        <v/>
      </c>
      <c r="G77" s="134" t="str">
        <f t="shared" si="1"/>
        <v/>
      </c>
    </row>
    <row r="78" spans="1:7" x14ac:dyDescent="0.35">
      <c r="A78" s="132" t="str">
        <f t="shared" si="2"/>
        <v/>
      </c>
      <c r="B78" s="133" t="str">
        <f t="shared" si="3"/>
        <v/>
      </c>
      <c r="C78" s="134" t="str">
        <f t="shared" si="4"/>
        <v/>
      </c>
      <c r="D78" s="135" t="str">
        <f t="shared" si="5"/>
        <v/>
      </c>
      <c r="E78" s="135" t="str">
        <f t="shared" si="6"/>
        <v/>
      </c>
      <c r="F78" s="135" t="str">
        <f t="shared" si="7"/>
        <v/>
      </c>
      <c r="G78" s="134" t="str">
        <f t="shared" si="1"/>
        <v/>
      </c>
    </row>
    <row r="79" spans="1:7" x14ac:dyDescent="0.35">
      <c r="A79" s="132" t="str">
        <f t="shared" si="2"/>
        <v/>
      </c>
      <c r="B79" s="133" t="str">
        <f t="shared" si="3"/>
        <v/>
      </c>
      <c r="C79" s="134" t="str">
        <f t="shared" si="4"/>
        <v/>
      </c>
      <c r="D79" s="135" t="str">
        <f t="shared" si="5"/>
        <v/>
      </c>
      <c r="E79" s="135" t="str">
        <f t="shared" si="6"/>
        <v/>
      </c>
      <c r="F79" s="135" t="str">
        <f t="shared" si="7"/>
        <v/>
      </c>
      <c r="G79" s="134" t="str">
        <f t="shared" si="1"/>
        <v/>
      </c>
    </row>
    <row r="80" spans="1:7" x14ac:dyDescent="0.35">
      <c r="A80" s="132" t="str">
        <f t="shared" si="2"/>
        <v/>
      </c>
      <c r="B80" s="133" t="str">
        <f t="shared" si="3"/>
        <v/>
      </c>
      <c r="C80" s="134" t="str">
        <f t="shared" si="4"/>
        <v/>
      </c>
      <c r="D80" s="135" t="str">
        <f t="shared" si="5"/>
        <v/>
      </c>
      <c r="E80" s="135" t="str">
        <f t="shared" si="6"/>
        <v/>
      </c>
      <c r="F80" s="135" t="str">
        <f t="shared" si="7"/>
        <v/>
      </c>
      <c r="G80" s="134" t="str">
        <f t="shared" ref="G80:G143" si="8">IF(B80="","",SUM(C80)-SUM(E80))</f>
        <v/>
      </c>
    </row>
    <row r="81" spans="1:7" x14ac:dyDescent="0.35">
      <c r="A81" s="132" t="str">
        <f t="shared" ref="A81:A143" si="9">IF(B81="","",EDATE(A80,1))</f>
        <v/>
      </c>
      <c r="B81" s="133" t="str">
        <f t="shared" ref="B81:B143" si="10">IF(B80="","",IF(SUM(B80)+1&lt;=$E$7,SUM(B80)+1,""))</f>
        <v/>
      </c>
      <c r="C81" s="134" t="str">
        <f t="shared" ref="C81:C143" si="11">IF(B81="","",G80)</f>
        <v/>
      </c>
      <c r="D81" s="135" t="str">
        <f t="shared" ref="D81:D143" si="12">IF(B81="","",IPMT($E$11/12,B81,$E$7,-$E$8,$E$9,0))</f>
        <v/>
      </c>
      <c r="E81" s="135" t="str">
        <f t="shared" ref="E81:E143" si="13">IF(B81="","",PPMT($E$11/12,B81,$E$7,-$E$8,$E$9,0))</f>
        <v/>
      </c>
      <c r="F81" s="135" t="str">
        <f t="shared" ref="F81:F143" si="14">IF(B81="","",SUM(D81:E81))</f>
        <v/>
      </c>
      <c r="G81" s="134" t="str">
        <f t="shared" si="8"/>
        <v/>
      </c>
    </row>
    <row r="82" spans="1:7" x14ac:dyDescent="0.35">
      <c r="A82" s="132" t="str">
        <f t="shared" si="9"/>
        <v/>
      </c>
      <c r="B82" s="133" t="str">
        <f t="shared" si="10"/>
        <v/>
      </c>
      <c r="C82" s="134" t="str">
        <f t="shared" si="11"/>
        <v/>
      </c>
      <c r="D82" s="135" t="str">
        <f t="shared" si="12"/>
        <v/>
      </c>
      <c r="E82" s="135" t="str">
        <f t="shared" si="13"/>
        <v/>
      </c>
      <c r="F82" s="135" t="str">
        <f t="shared" si="14"/>
        <v/>
      </c>
      <c r="G82" s="134" t="str">
        <f t="shared" si="8"/>
        <v/>
      </c>
    </row>
    <row r="83" spans="1:7" x14ac:dyDescent="0.35">
      <c r="A83" s="132" t="str">
        <f t="shared" si="9"/>
        <v/>
      </c>
      <c r="B83" s="133" t="str">
        <f t="shared" si="10"/>
        <v/>
      </c>
      <c r="C83" s="134" t="str">
        <f t="shared" si="11"/>
        <v/>
      </c>
      <c r="D83" s="135" t="str">
        <f t="shared" si="12"/>
        <v/>
      </c>
      <c r="E83" s="135" t="str">
        <f t="shared" si="13"/>
        <v/>
      </c>
      <c r="F83" s="135" t="str">
        <f t="shared" si="14"/>
        <v/>
      </c>
      <c r="G83" s="134" t="str">
        <f t="shared" si="8"/>
        <v/>
      </c>
    </row>
    <row r="84" spans="1:7" x14ac:dyDescent="0.35">
      <c r="A84" s="132" t="str">
        <f t="shared" si="9"/>
        <v/>
      </c>
      <c r="B84" s="133" t="str">
        <f t="shared" si="10"/>
        <v/>
      </c>
      <c r="C84" s="134" t="str">
        <f t="shared" si="11"/>
        <v/>
      </c>
      <c r="D84" s="135" t="str">
        <f t="shared" si="12"/>
        <v/>
      </c>
      <c r="E84" s="135" t="str">
        <f t="shared" si="13"/>
        <v/>
      </c>
      <c r="F84" s="135" t="str">
        <f t="shared" si="14"/>
        <v/>
      </c>
      <c r="G84" s="134" t="str">
        <f t="shared" si="8"/>
        <v/>
      </c>
    </row>
    <row r="85" spans="1:7" x14ac:dyDescent="0.35">
      <c r="A85" s="132" t="str">
        <f t="shared" si="9"/>
        <v/>
      </c>
      <c r="B85" s="133" t="str">
        <f t="shared" si="10"/>
        <v/>
      </c>
      <c r="C85" s="134" t="str">
        <f t="shared" si="11"/>
        <v/>
      </c>
      <c r="D85" s="135" t="str">
        <f t="shared" si="12"/>
        <v/>
      </c>
      <c r="E85" s="135" t="str">
        <f t="shared" si="13"/>
        <v/>
      </c>
      <c r="F85" s="135" t="str">
        <f t="shared" si="14"/>
        <v/>
      </c>
      <c r="G85" s="134" t="str">
        <f t="shared" si="8"/>
        <v/>
      </c>
    </row>
    <row r="86" spans="1:7" x14ac:dyDescent="0.35">
      <c r="A86" s="132" t="str">
        <f t="shared" si="9"/>
        <v/>
      </c>
      <c r="B86" s="133" t="str">
        <f t="shared" si="10"/>
        <v/>
      </c>
      <c r="C86" s="134" t="str">
        <f t="shared" si="11"/>
        <v/>
      </c>
      <c r="D86" s="135" t="str">
        <f t="shared" si="12"/>
        <v/>
      </c>
      <c r="E86" s="135" t="str">
        <f t="shared" si="13"/>
        <v/>
      </c>
      <c r="F86" s="135" t="str">
        <f t="shared" si="14"/>
        <v/>
      </c>
      <c r="G86" s="134" t="str">
        <f t="shared" si="8"/>
        <v/>
      </c>
    </row>
    <row r="87" spans="1:7" x14ac:dyDescent="0.35">
      <c r="A87" s="132" t="str">
        <f t="shared" si="9"/>
        <v/>
      </c>
      <c r="B87" s="133" t="str">
        <f t="shared" si="10"/>
        <v/>
      </c>
      <c r="C87" s="134" t="str">
        <f t="shared" si="11"/>
        <v/>
      </c>
      <c r="D87" s="135" t="str">
        <f t="shared" si="12"/>
        <v/>
      </c>
      <c r="E87" s="135" t="str">
        <f t="shared" si="13"/>
        <v/>
      </c>
      <c r="F87" s="135" t="str">
        <f t="shared" si="14"/>
        <v/>
      </c>
      <c r="G87" s="134" t="str">
        <f t="shared" si="8"/>
        <v/>
      </c>
    </row>
    <row r="88" spans="1:7" x14ac:dyDescent="0.35">
      <c r="A88" s="132" t="str">
        <f t="shared" si="9"/>
        <v/>
      </c>
      <c r="B88" s="133" t="str">
        <f t="shared" si="10"/>
        <v/>
      </c>
      <c r="C88" s="134" t="str">
        <f t="shared" si="11"/>
        <v/>
      </c>
      <c r="D88" s="135" t="str">
        <f t="shared" si="12"/>
        <v/>
      </c>
      <c r="E88" s="135" t="str">
        <f t="shared" si="13"/>
        <v/>
      </c>
      <c r="F88" s="135" t="str">
        <f t="shared" si="14"/>
        <v/>
      </c>
      <c r="G88" s="134" t="str">
        <f t="shared" si="8"/>
        <v/>
      </c>
    </row>
    <row r="89" spans="1:7" x14ac:dyDescent="0.35">
      <c r="A89" s="132" t="str">
        <f t="shared" si="9"/>
        <v/>
      </c>
      <c r="B89" s="133" t="str">
        <f t="shared" si="10"/>
        <v/>
      </c>
      <c r="C89" s="134" t="str">
        <f t="shared" si="11"/>
        <v/>
      </c>
      <c r="D89" s="135" t="str">
        <f t="shared" si="12"/>
        <v/>
      </c>
      <c r="E89" s="135" t="str">
        <f t="shared" si="13"/>
        <v/>
      </c>
      <c r="F89" s="135" t="str">
        <f t="shared" si="14"/>
        <v/>
      </c>
      <c r="G89" s="134" t="str">
        <f t="shared" si="8"/>
        <v/>
      </c>
    </row>
    <row r="90" spans="1:7" x14ac:dyDescent="0.35">
      <c r="A90" s="132" t="str">
        <f t="shared" si="9"/>
        <v/>
      </c>
      <c r="B90" s="133" t="str">
        <f t="shared" si="10"/>
        <v/>
      </c>
      <c r="C90" s="134" t="str">
        <f t="shared" si="11"/>
        <v/>
      </c>
      <c r="D90" s="135" t="str">
        <f t="shared" si="12"/>
        <v/>
      </c>
      <c r="E90" s="135" t="str">
        <f t="shared" si="13"/>
        <v/>
      </c>
      <c r="F90" s="135" t="str">
        <f t="shared" si="14"/>
        <v/>
      </c>
      <c r="G90" s="134" t="str">
        <f t="shared" si="8"/>
        <v/>
      </c>
    </row>
    <row r="91" spans="1:7" x14ac:dyDescent="0.35">
      <c r="A91" s="132" t="str">
        <f t="shared" si="9"/>
        <v/>
      </c>
      <c r="B91" s="133" t="str">
        <f t="shared" si="10"/>
        <v/>
      </c>
      <c r="C91" s="134" t="str">
        <f t="shared" si="11"/>
        <v/>
      </c>
      <c r="D91" s="135" t="str">
        <f t="shared" si="12"/>
        <v/>
      </c>
      <c r="E91" s="135" t="str">
        <f t="shared" si="13"/>
        <v/>
      </c>
      <c r="F91" s="135" t="str">
        <f t="shared" si="14"/>
        <v/>
      </c>
      <c r="G91" s="134" t="str">
        <f t="shared" si="8"/>
        <v/>
      </c>
    </row>
    <row r="92" spans="1:7" x14ac:dyDescent="0.35">
      <c r="A92" s="132" t="str">
        <f t="shared" si="9"/>
        <v/>
      </c>
      <c r="B92" s="133" t="str">
        <f t="shared" si="10"/>
        <v/>
      </c>
      <c r="C92" s="134" t="str">
        <f t="shared" si="11"/>
        <v/>
      </c>
      <c r="D92" s="135" t="str">
        <f t="shared" si="12"/>
        <v/>
      </c>
      <c r="E92" s="135" t="str">
        <f t="shared" si="13"/>
        <v/>
      </c>
      <c r="F92" s="135" t="str">
        <f t="shared" si="14"/>
        <v/>
      </c>
      <c r="G92" s="134" t="str">
        <f t="shared" si="8"/>
        <v/>
      </c>
    </row>
    <row r="93" spans="1:7" x14ac:dyDescent="0.35">
      <c r="A93" s="132" t="str">
        <f t="shared" si="9"/>
        <v/>
      </c>
      <c r="B93" s="133" t="str">
        <f t="shared" si="10"/>
        <v/>
      </c>
      <c r="C93" s="134" t="str">
        <f t="shared" si="11"/>
        <v/>
      </c>
      <c r="D93" s="135" t="str">
        <f t="shared" si="12"/>
        <v/>
      </c>
      <c r="E93" s="135" t="str">
        <f t="shared" si="13"/>
        <v/>
      </c>
      <c r="F93" s="135" t="str">
        <f t="shared" si="14"/>
        <v/>
      </c>
      <c r="G93" s="134" t="str">
        <f t="shared" si="8"/>
        <v/>
      </c>
    </row>
    <row r="94" spans="1:7" x14ac:dyDescent="0.35">
      <c r="A94" s="132" t="str">
        <f t="shared" si="9"/>
        <v/>
      </c>
      <c r="B94" s="133" t="str">
        <f t="shared" si="10"/>
        <v/>
      </c>
      <c r="C94" s="134" t="str">
        <f t="shared" si="11"/>
        <v/>
      </c>
      <c r="D94" s="135" t="str">
        <f t="shared" si="12"/>
        <v/>
      </c>
      <c r="E94" s="135" t="str">
        <f t="shared" si="13"/>
        <v/>
      </c>
      <c r="F94" s="135" t="str">
        <f t="shared" si="14"/>
        <v/>
      </c>
      <c r="G94" s="134" t="str">
        <f t="shared" si="8"/>
        <v/>
      </c>
    </row>
    <row r="95" spans="1:7" x14ac:dyDescent="0.35">
      <c r="A95" s="132" t="str">
        <f t="shared" si="9"/>
        <v/>
      </c>
      <c r="B95" s="133" t="str">
        <f t="shared" si="10"/>
        <v/>
      </c>
      <c r="C95" s="134" t="str">
        <f t="shared" si="11"/>
        <v/>
      </c>
      <c r="D95" s="135" t="str">
        <f t="shared" si="12"/>
        <v/>
      </c>
      <c r="E95" s="135" t="str">
        <f t="shared" si="13"/>
        <v/>
      </c>
      <c r="F95" s="135" t="str">
        <f t="shared" si="14"/>
        <v/>
      </c>
      <c r="G95" s="134" t="str">
        <f t="shared" si="8"/>
        <v/>
      </c>
    </row>
    <row r="96" spans="1:7" x14ac:dyDescent="0.35">
      <c r="A96" s="132" t="str">
        <f t="shared" si="9"/>
        <v/>
      </c>
      <c r="B96" s="133" t="str">
        <f t="shared" si="10"/>
        <v/>
      </c>
      <c r="C96" s="134" t="str">
        <f t="shared" si="11"/>
        <v/>
      </c>
      <c r="D96" s="135" t="str">
        <f t="shared" si="12"/>
        <v/>
      </c>
      <c r="E96" s="135" t="str">
        <f t="shared" si="13"/>
        <v/>
      </c>
      <c r="F96" s="135" t="str">
        <f t="shared" si="14"/>
        <v/>
      </c>
      <c r="G96" s="134" t="str">
        <f t="shared" si="8"/>
        <v/>
      </c>
    </row>
    <row r="97" spans="1:7" x14ac:dyDescent="0.35">
      <c r="A97" s="132" t="str">
        <f t="shared" si="9"/>
        <v/>
      </c>
      <c r="B97" s="133" t="str">
        <f t="shared" si="10"/>
        <v/>
      </c>
      <c r="C97" s="134" t="str">
        <f t="shared" si="11"/>
        <v/>
      </c>
      <c r="D97" s="135" t="str">
        <f t="shared" si="12"/>
        <v/>
      </c>
      <c r="E97" s="135" t="str">
        <f t="shared" si="13"/>
        <v/>
      </c>
      <c r="F97" s="135" t="str">
        <f t="shared" si="14"/>
        <v/>
      </c>
      <c r="G97" s="134" t="str">
        <f t="shared" si="8"/>
        <v/>
      </c>
    </row>
    <row r="98" spans="1:7" x14ac:dyDescent="0.35">
      <c r="A98" s="132" t="str">
        <f t="shared" si="9"/>
        <v/>
      </c>
      <c r="B98" s="133" t="str">
        <f t="shared" si="10"/>
        <v/>
      </c>
      <c r="C98" s="134" t="str">
        <f t="shared" si="11"/>
        <v/>
      </c>
      <c r="D98" s="135" t="str">
        <f t="shared" si="12"/>
        <v/>
      </c>
      <c r="E98" s="135" t="str">
        <f t="shared" si="13"/>
        <v/>
      </c>
      <c r="F98" s="135" t="str">
        <f t="shared" si="14"/>
        <v/>
      </c>
      <c r="G98" s="134" t="str">
        <f t="shared" si="8"/>
        <v/>
      </c>
    </row>
    <row r="99" spans="1:7" x14ac:dyDescent="0.35">
      <c r="A99" s="132" t="str">
        <f t="shared" si="9"/>
        <v/>
      </c>
      <c r="B99" s="133" t="str">
        <f t="shared" si="10"/>
        <v/>
      </c>
      <c r="C99" s="134" t="str">
        <f t="shared" si="11"/>
        <v/>
      </c>
      <c r="D99" s="135" t="str">
        <f t="shared" si="12"/>
        <v/>
      </c>
      <c r="E99" s="135" t="str">
        <f t="shared" si="13"/>
        <v/>
      </c>
      <c r="F99" s="135" t="str">
        <f t="shared" si="14"/>
        <v/>
      </c>
      <c r="G99" s="134" t="str">
        <f t="shared" si="8"/>
        <v/>
      </c>
    </row>
    <row r="100" spans="1:7" x14ac:dyDescent="0.35">
      <c r="A100" s="132" t="str">
        <f t="shared" si="9"/>
        <v/>
      </c>
      <c r="B100" s="133" t="str">
        <f t="shared" si="10"/>
        <v/>
      </c>
      <c r="C100" s="134" t="str">
        <f t="shared" si="11"/>
        <v/>
      </c>
      <c r="D100" s="135" t="str">
        <f t="shared" si="12"/>
        <v/>
      </c>
      <c r="E100" s="135" t="str">
        <f t="shared" si="13"/>
        <v/>
      </c>
      <c r="F100" s="135" t="str">
        <f t="shared" si="14"/>
        <v/>
      </c>
      <c r="G100" s="134" t="str">
        <f t="shared" si="8"/>
        <v/>
      </c>
    </row>
    <row r="101" spans="1:7" x14ac:dyDescent="0.35">
      <c r="A101" s="132" t="str">
        <f t="shared" si="9"/>
        <v/>
      </c>
      <c r="B101" s="133" t="str">
        <f t="shared" si="10"/>
        <v/>
      </c>
      <c r="C101" s="134" t="str">
        <f t="shared" si="11"/>
        <v/>
      </c>
      <c r="D101" s="135" t="str">
        <f t="shared" si="12"/>
        <v/>
      </c>
      <c r="E101" s="135" t="str">
        <f t="shared" si="13"/>
        <v/>
      </c>
      <c r="F101" s="135" t="str">
        <f t="shared" si="14"/>
        <v/>
      </c>
      <c r="G101" s="134" t="str">
        <f t="shared" si="8"/>
        <v/>
      </c>
    </row>
    <row r="102" spans="1:7" x14ac:dyDescent="0.35">
      <c r="A102" s="132" t="str">
        <f t="shared" si="9"/>
        <v/>
      </c>
      <c r="B102" s="133" t="str">
        <f t="shared" si="10"/>
        <v/>
      </c>
      <c r="C102" s="134" t="str">
        <f t="shared" si="11"/>
        <v/>
      </c>
      <c r="D102" s="135" t="str">
        <f t="shared" si="12"/>
        <v/>
      </c>
      <c r="E102" s="135" t="str">
        <f t="shared" si="13"/>
        <v/>
      </c>
      <c r="F102" s="135" t="str">
        <f t="shared" si="14"/>
        <v/>
      </c>
      <c r="G102" s="134" t="str">
        <f t="shared" si="8"/>
        <v/>
      </c>
    </row>
    <row r="103" spans="1:7" x14ac:dyDescent="0.35">
      <c r="A103" s="132" t="str">
        <f t="shared" si="9"/>
        <v/>
      </c>
      <c r="B103" s="133" t="str">
        <f t="shared" si="10"/>
        <v/>
      </c>
      <c r="C103" s="134" t="str">
        <f t="shared" si="11"/>
        <v/>
      </c>
      <c r="D103" s="135" t="str">
        <f t="shared" si="12"/>
        <v/>
      </c>
      <c r="E103" s="135" t="str">
        <f t="shared" si="13"/>
        <v/>
      </c>
      <c r="F103" s="135" t="str">
        <f t="shared" si="14"/>
        <v/>
      </c>
      <c r="G103" s="134" t="str">
        <f t="shared" si="8"/>
        <v/>
      </c>
    </row>
    <row r="104" spans="1:7" x14ac:dyDescent="0.35">
      <c r="A104" s="132" t="str">
        <f t="shared" si="9"/>
        <v/>
      </c>
      <c r="B104" s="133" t="str">
        <f t="shared" si="10"/>
        <v/>
      </c>
      <c r="C104" s="134" t="str">
        <f t="shared" si="11"/>
        <v/>
      </c>
      <c r="D104" s="135" t="str">
        <f t="shared" si="12"/>
        <v/>
      </c>
      <c r="E104" s="135" t="str">
        <f t="shared" si="13"/>
        <v/>
      </c>
      <c r="F104" s="135" t="str">
        <f t="shared" si="14"/>
        <v/>
      </c>
      <c r="G104" s="134" t="str">
        <f t="shared" si="8"/>
        <v/>
      </c>
    </row>
    <row r="105" spans="1:7" x14ac:dyDescent="0.35">
      <c r="A105" s="132" t="str">
        <f t="shared" si="9"/>
        <v/>
      </c>
      <c r="B105" s="133" t="str">
        <f t="shared" si="10"/>
        <v/>
      </c>
      <c r="C105" s="134" t="str">
        <f t="shared" si="11"/>
        <v/>
      </c>
      <c r="D105" s="135" t="str">
        <f t="shared" si="12"/>
        <v/>
      </c>
      <c r="E105" s="135" t="str">
        <f t="shared" si="13"/>
        <v/>
      </c>
      <c r="F105" s="135" t="str">
        <f t="shared" si="14"/>
        <v/>
      </c>
      <c r="G105" s="134" t="str">
        <f t="shared" si="8"/>
        <v/>
      </c>
    </row>
    <row r="106" spans="1:7" x14ac:dyDescent="0.35">
      <c r="A106" s="132" t="str">
        <f t="shared" si="9"/>
        <v/>
      </c>
      <c r="B106" s="133" t="str">
        <f t="shared" si="10"/>
        <v/>
      </c>
      <c r="C106" s="134" t="str">
        <f t="shared" si="11"/>
        <v/>
      </c>
      <c r="D106" s="135" t="str">
        <f t="shared" si="12"/>
        <v/>
      </c>
      <c r="E106" s="135" t="str">
        <f t="shared" si="13"/>
        <v/>
      </c>
      <c r="F106" s="135" t="str">
        <f t="shared" si="14"/>
        <v/>
      </c>
      <c r="G106" s="134" t="str">
        <f t="shared" si="8"/>
        <v/>
      </c>
    </row>
    <row r="107" spans="1:7" x14ac:dyDescent="0.35">
      <c r="A107" s="132" t="str">
        <f t="shared" si="9"/>
        <v/>
      </c>
      <c r="B107" s="133" t="str">
        <f t="shared" si="10"/>
        <v/>
      </c>
      <c r="C107" s="134" t="str">
        <f t="shared" si="11"/>
        <v/>
      </c>
      <c r="D107" s="135" t="str">
        <f t="shared" si="12"/>
        <v/>
      </c>
      <c r="E107" s="135" t="str">
        <f t="shared" si="13"/>
        <v/>
      </c>
      <c r="F107" s="135" t="str">
        <f t="shared" si="14"/>
        <v/>
      </c>
      <c r="G107" s="134" t="str">
        <f t="shared" si="8"/>
        <v/>
      </c>
    </row>
    <row r="108" spans="1:7" x14ac:dyDescent="0.35">
      <c r="A108" s="132" t="str">
        <f t="shared" si="9"/>
        <v/>
      </c>
      <c r="B108" s="133" t="str">
        <f t="shared" si="10"/>
        <v/>
      </c>
      <c r="C108" s="134" t="str">
        <f t="shared" si="11"/>
        <v/>
      </c>
      <c r="D108" s="135" t="str">
        <f t="shared" si="12"/>
        <v/>
      </c>
      <c r="E108" s="135" t="str">
        <f t="shared" si="13"/>
        <v/>
      </c>
      <c r="F108" s="135" t="str">
        <f t="shared" si="14"/>
        <v/>
      </c>
      <c r="G108" s="134" t="str">
        <f t="shared" si="8"/>
        <v/>
      </c>
    </row>
    <row r="109" spans="1:7" x14ac:dyDescent="0.35">
      <c r="A109" s="132" t="str">
        <f t="shared" si="9"/>
        <v/>
      </c>
      <c r="B109" s="133" t="str">
        <f t="shared" si="10"/>
        <v/>
      </c>
      <c r="C109" s="134" t="str">
        <f t="shared" si="11"/>
        <v/>
      </c>
      <c r="D109" s="135" t="str">
        <f t="shared" si="12"/>
        <v/>
      </c>
      <c r="E109" s="135" t="str">
        <f t="shared" si="13"/>
        <v/>
      </c>
      <c r="F109" s="135" t="str">
        <f t="shared" si="14"/>
        <v/>
      </c>
      <c r="G109" s="134" t="str">
        <f t="shared" si="8"/>
        <v/>
      </c>
    </row>
    <row r="110" spans="1:7" x14ac:dyDescent="0.35">
      <c r="A110" s="132" t="str">
        <f t="shared" si="9"/>
        <v/>
      </c>
      <c r="B110" s="133" t="str">
        <f t="shared" si="10"/>
        <v/>
      </c>
      <c r="C110" s="134" t="str">
        <f t="shared" si="11"/>
        <v/>
      </c>
      <c r="D110" s="135" t="str">
        <f t="shared" si="12"/>
        <v/>
      </c>
      <c r="E110" s="135" t="str">
        <f t="shared" si="13"/>
        <v/>
      </c>
      <c r="F110" s="135" t="str">
        <f t="shared" si="14"/>
        <v/>
      </c>
      <c r="G110" s="134" t="str">
        <f t="shared" si="8"/>
        <v/>
      </c>
    </row>
    <row r="111" spans="1:7" x14ac:dyDescent="0.35">
      <c r="A111" s="132" t="str">
        <f t="shared" si="9"/>
        <v/>
      </c>
      <c r="B111" s="133" t="str">
        <f t="shared" si="10"/>
        <v/>
      </c>
      <c r="C111" s="134" t="str">
        <f t="shared" si="11"/>
        <v/>
      </c>
      <c r="D111" s="135" t="str">
        <f t="shared" si="12"/>
        <v/>
      </c>
      <c r="E111" s="135" t="str">
        <f t="shared" si="13"/>
        <v/>
      </c>
      <c r="F111" s="135" t="str">
        <f t="shared" si="14"/>
        <v/>
      </c>
      <c r="G111" s="134" t="str">
        <f t="shared" si="8"/>
        <v/>
      </c>
    </row>
    <row r="112" spans="1:7" x14ac:dyDescent="0.35">
      <c r="A112" s="132" t="str">
        <f t="shared" si="9"/>
        <v/>
      </c>
      <c r="B112" s="133" t="str">
        <f t="shared" si="10"/>
        <v/>
      </c>
      <c r="C112" s="134" t="str">
        <f t="shared" si="11"/>
        <v/>
      </c>
      <c r="D112" s="135" t="str">
        <f t="shared" si="12"/>
        <v/>
      </c>
      <c r="E112" s="135" t="str">
        <f t="shared" si="13"/>
        <v/>
      </c>
      <c r="F112" s="135" t="str">
        <f t="shared" si="14"/>
        <v/>
      </c>
      <c r="G112" s="134" t="str">
        <f t="shared" si="8"/>
        <v/>
      </c>
    </row>
    <row r="113" spans="1:7" x14ac:dyDescent="0.35">
      <c r="A113" s="132" t="str">
        <f t="shared" si="9"/>
        <v/>
      </c>
      <c r="B113" s="133" t="str">
        <f t="shared" si="10"/>
        <v/>
      </c>
      <c r="C113" s="134" t="str">
        <f t="shared" si="11"/>
        <v/>
      </c>
      <c r="D113" s="135" t="str">
        <f t="shared" si="12"/>
        <v/>
      </c>
      <c r="E113" s="135" t="str">
        <f t="shared" si="13"/>
        <v/>
      </c>
      <c r="F113" s="135" t="str">
        <f t="shared" si="14"/>
        <v/>
      </c>
      <c r="G113" s="134" t="str">
        <f t="shared" si="8"/>
        <v/>
      </c>
    </row>
    <row r="114" spans="1:7" x14ac:dyDescent="0.35">
      <c r="A114" s="132" t="str">
        <f t="shared" si="9"/>
        <v/>
      </c>
      <c r="B114" s="133" t="str">
        <f t="shared" si="10"/>
        <v/>
      </c>
      <c r="C114" s="134" t="str">
        <f t="shared" si="11"/>
        <v/>
      </c>
      <c r="D114" s="135" t="str">
        <f t="shared" si="12"/>
        <v/>
      </c>
      <c r="E114" s="135" t="str">
        <f t="shared" si="13"/>
        <v/>
      </c>
      <c r="F114" s="135" t="str">
        <f t="shared" si="14"/>
        <v/>
      </c>
      <c r="G114" s="134" t="str">
        <f t="shared" si="8"/>
        <v/>
      </c>
    </row>
    <row r="115" spans="1:7" x14ac:dyDescent="0.35">
      <c r="A115" s="132" t="str">
        <f t="shared" si="9"/>
        <v/>
      </c>
      <c r="B115" s="133" t="str">
        <f t="shared" si="10"/>
        <v/>
      </c>
      <c r="C115" s="134" t="str">
        <f t="shared" si="11"/>
        <v/>
      </c>
      <c r="D115" s="135" t="str">
        <f t="shared" si="12"/>
        <v/>
      </c>
      <c r="E115" s="135" t="str">
        <f t="shared" si="13"/>
        <v/>
      </c>
      <c r="F115" s="135" t="str">
        <f t="shared" si="14"/>
        <v/>
      </c>
      <c r="G115" s="134" t="str">
        <f t="shared" si="8"/>
        <v/>
      </c>
    </row>
    <row r="116" spans="1:7" x14ac:dyDescent="0.35">
      <c r="A116" s="132" t="str">
        <f t="shared" si="9"/>
        <v/>
      </c>
      <c r="B116" s="133" t="str">
        <f t="shared" si="10"/>
        <v/>
      </c>
      <c r="C116" s="134" t="str">
        <f t="shared" si="11"/>
        <v/>
      </c>
      <c r="D116" s="135" t="str">
        <f t="shared" si="12"/>
        <v/>
      </c>
      <c r="E116" s="135" t="str">
        <f t="shared" si="13"/>
        <v/>
      </c>
      <c r="F116" s="135" t="str">
        <f t="shared" si="14"/>
        <v/>
      </c>
      <c r="G116" s="134" t="str">
        <f t="shared" si="8"/>
        <v/>
      </c>
    </row>
    <row r="117" spans="1:7" x14ac:dyDescent="0.35">
      <c r="A117" s="132" t="str">
        <f t="shared" si="9"/>
        <v/>
      </c>
      <c r="B117" s="133" t="str">
        <f t="shared" si="10"/>
        <v/>
      </c>
      <c r="C117" s="134" t="str">
        <f t="shared" si="11"/>
        <v/>
      </c>
      <c r="D117" s="135" t="str">
        <f t="shared" si="12"/>
        <v/>
      </c>
      <c r="E117" s="135" t="str">
        <f t="shared" si="13"/>
        <v/>
      </c>
      <c r="F117" s="135" t="str">
        <f t="shared" si="14"/>
        <v/>
      </c>
      <c r="G117" s="134" t="str">
        <f t="shared" si="8"/>
        <v/>
      </c>
    </row>
    <row r="118" spans="1:7" x14ac:dyDescent="0.35">
      <c r="A118" s="132" t="str">
        <f t="shared" si="9"/>
        <v/>
      </c>
      <c r="B118" s="133" t="str">
        <f t="shared" si="10"/>
        <v/>
      </c>
      <c r="C118" s="134" t="str">
        <f t="shared" si="11"/>
        <v/>
      </c>
      <c r="D118" s="135" t="str">
        <f t="shared" si="12"/>
        <v/>
      </c>
      <c r="E118" s="135" t="str">
        <f t="shared" si="13"/>
        <v/>
      </c>
      <c r="F118" s="135" t="str">
        <f t="shared" si="14"/>
        <v/>
      </c>
      <c r="G118" s="134" t="str">
        <f t="shared" si="8"/>
        <v/>
      </c>
    </row>
    <row r="119" spans="1:7" x14ac:dyDescent="0.35">
      <c r="A119" s="132" t="str">
        <f t="shared" si="9"/>
        <v/>
      </c>
      <c r="B119" s="133" t="str">
        <f t="shared" si="10"/>
        <v/>
      </c>
      <c r="C119" s="134" t="str">
        <f t="shared" si="11"/>
        <v/>
      </c>
      <c r="D119" s="135" t="str">
        <f t="shared" si="12"/>
        <v/>
      </c>
      <c r="E119" s="135" t="str">
        <f t="shared" si="13"/>
        <v/>
      </c>
      <c r="F119" s="135" t="str">
        <f t="shared" si="14"/>
        <v/>
      </c>
      <c r="G119" s="134" t="str">
        <f t="shared" si="8"/>
        <v/>
      </c>
    </row>
    <row r="120" spans="1:7" x14ac:dyDescent="0.35">
      <c r="A120" s="132" t="str">
        <f t="shared" si="9"/>
        <v/>
      </c>
      <c r="B120" s="133" t="str">
        <f t="shared" si="10"/>
        <v/>
      </c>
      <c r="C120" s="134" t="str">
        <f t="shared" si="11"/>
        <v/>
      </c>
      <c r="D120" s="135" t="str">
        <f t="shared" si="12"/>
        <v/>
      </c>
      <c r="E120" s="135" t="str">
        <f t="shared" si="13"/>
        <v/>
      </c>
      <c r="F120" s="135" t="str">
        <f t="shared" si="14"/>
        <v/>
      </c>
      <c r="G120" s="134" t="str">
        <f t="shared" si="8"/>
        <v/>
      </c>
    </row>
    <row r="121" spans="1:7" x14ac:dyDescent="0.35">
      <c r="A121" s="132" t="str">
        <f t="shared" si="9"/>
        <v/>
      </c>
      <c r="B121" s="133" t="str">
        <f t="shared" si="10"/>
        <v/>
      </c>
      <c r="C121" s="134" t="str">
        <f t="shared" si="11"/>
        <v/>
      </c>
      <c r="D121" s="135" t="str">
        <f t="shared" si="12"/>
        <v/>
      </c>
      <c r="E121" s="135" t="str">
        <f t="shared" si="13"/>
        <v/>
      </c>
      <c r="F121" s="135" t="str">
        <f t="shared" si="14"/>
        <v/>
      </c>
      <c r="G121" s="134" t="str">
        <f t="shared" si="8"/>
        <v/>
      </c>
    </row>
    <row r="122" spans="1:7" x14ac:dyDescent="0.35">
      <c r="A122" s="132" t="str">
        <f t="shared" si="9"/>
        <v/>
      </c>
      <c r="B122" s="133" t="str">
        <f t="shared" si="10"/>
        <v/>
      </c>
      <c r="C122" s="134" t="str">
        <f t="shared" si="11"/>
        <v/>
      </c>
      <c r="D122" s="135" t="str">
        <f t="shared" si="12"/>
        <v/>
      </c>
      <c r="E122" s="135" t="str">
        <f t="shared" si="13"/>
        <v/>
      </c>
      <c r="F122" s="135" t="str">
        <f t="shared" si="14"/>
        <v/>
      </c>
      <c r="G122" s="134" t="str">
        <f t="shared" si="8"/>
        <v/>
      </c>
    </row>
    <row r="123" spans="1:7" x14ac:dyDescent="0.35">
      <c r="A123" s="132" t="str">
        <f t="shared" si="9"/>
        <v/>
      </c>
      <c r="B123" s="133" t="str">
        <f t="shared" si="10"/>
        <v/>
      </c>
      <c r="C123" s="134" t="str">
        <f t="shared" si="11"/>
        <v/>
      </c>
      <c r="D123" s="135" t="str">
        <f t="shared" si="12"/>
        <v/>
      </c>
      <c r="E123" s="135" t="str">
        <f t="shared" si="13"/>
        <v/>
      </c>
      <c r="F123" s="135" t="str">
        <f t="shared" si="14"/>
        <v/>
      </c>
      <c r="G123" s="134" t="str">
        <f t="shared" si="8"/>
        <v/>
      </c>
    </row>
    <row r="124" spans="1:7" x14ac:dyDescent="0.35">
      <c r="A124" s="132" t="str">
        <f t="shared" si="9"/>
        <v/>
      </c>
      <c r="B124" s="133" t="str">
        <f t="shared" si="10"/>
        <v/>
      </c>
      <c r="C124" s="134" t="str">
        <f t="shared" si="11"/>
        <v/>
      </c>
      <c r="D124" s="135" t="str">
        <f t="shared" si="12"/>
        <v/>
      </c>
      <c r="E124" s="135" t="str">
        <f t="shared" si="13"/>
        <v/>
      </c>
      <c r="F124" s="135" t="str">
        <f t="shared" si="14"/>
        <v/>
      </c>
      <c r="G124" s="134" t="str">
        <f t="shared" si="8"/>
        <v/>
      </c>
    </row>
    <row r="125" spans="1:7" x14ac:dyDescent="0.35">
      <c r="A125" s="132" t="str">
        <f t="shared" si="9"/>
        <v/>
      </c>
      <c r="B125" s="133" t="str">
        <f t="shared" si="10"/>
        <v/>
      </c>
      <c r="C125" s="134" t="str">
        <f t="shared" si="11"/>
        <v/>
      </c>
      <c r="D125" s="135" t="str">
        <f t="shared" si="12"/>
        <v/>
      </c>
      <c r="E125" s="135" t="str">
        <f t="shared" si="13"/>
        <v/>
      </c>
      <c r="F125" s="135" t="str">
        <f t="shared" si="14"/>
        <v/>
      </c>
      <c r="G125" s="134" t="str">
        <f t="shared" si="8"/>
        <v/>
      </c>
    </row>
    <row r="126" spans="1:7" x14ac:dyDescent="0.35">
      <c r="A126" s="132" t="str">
        <f t="shared" si="9"/>
        <v/>
      </c>
      <c r="B126" s="133" t="str">
        <f t="shared" si="10"/>
        <v/>
      </c>
      <c r="C126" s="134" t="str">
        <f t="shared" si="11"/>
        <v/>
      </c>
      <c r="D126" s="135" t="str">
        <f t="shared" si="12"/>
        <v/>
      </c>
      <c r="E126" s="135" t="str">
        <f t="shared" si="13"/>
        <v/>
      </c>
      <c r="F126" s="135" t="str">
        <f t="shared" si="14"/>
        <v/>
      </c>
      <c r="G126" s="134" t="str">
        <f t="shared" si="8"/>
        <v/>
      </c>
    </row>
    <row r="127" spans="1:7" x14ac:dyDescent="0.35">
      <c r="A127" s="132" t="str">
        <f t="shared" si="9"/>
        <v/>
      </c>
      <c r="B127" s="133" t="str">
        <f t="shared" si="10"/>
        <v/>
      </c>
      <c r="C127" s="134" t="str">
        <f t="shared" si="11"/>
        <v/>
      </c>
      <c r="D127" s="135" t="str">
        <f t="shared" si="12"/>
        <v/>
      </c>
      <c r="E127" s="135" t="str">
        <f t="shared" si="13"/>
        <v/>
      </c>
      <c r="F127" s="135" t="str">
        <f t="shared" si="14"/>
        <v/>
      </c>
      <c r="G127" s="134" t="str">
        <f t="shared" si="8"/>
        <v/>
      </c>
    </row>
    <row r="128" spans="1:7" x14ac:dyDescent="0.35">
      <c r="A128" s="132" t="str">
        <f t="shared" si="9"/>
        <v/>
      </c>
      <c r="B128" s="133" t="str">
        <f t="shared" si="10"/>
        <v/>
      </c>
      <c r="C128" s="134" t="str">
        <f t="shared" si="11"/>
        <v/>
      </c>
      <c r="D128" s="135" t="str">
        <f t="shared" si="12"/>
        <v/>
      </c>
      <c r="E128" s="135" t="str">
        <f t="shared" si="13"/>
        <v/>
      </c>
      <c r="F128" s="135" t="str">
        <f t="shared" si="14"/>
        <v/>
      </c>
      <c r="G128" s="134" t="str">
        <f t="shared" si="8"/>
        <v/>
      </c>
    </row>
    <row r="129" spans="1:7" x14ac:dyDescent="0.35">
      <c r="A129" s="132" t="str">
        <f t="shared" si="9"/>
        <v/>
      </c>
      <c r="B129" s="133" t="str">
        <f t="shared" si="10"/>
        <v/>
      </c>
      <c r="C129" s="134" t="str">
        <f t="shared" si="11"/>
        <v/>
      </c>
      <c r="D129" s="135" t="str">
        <f t="shared" si="12"/>
        <v/>
      </c>
      <c r="E129" s="135" t="str">
        <f t="shared" si="13"/>
        <v/>
      </c>
      <c r="F129" s="135" t="str">
        <f t="shared" si="14"/>
        <v/>
      </c>
      <c r="G129" s="134" t="str">
        <f t="shared" si="8"/>
        <v/>
      </c>
    </row>
    <row r="130" spans="1:7" x14ac:dyDescent="0.35">
      <c r="A130" s="132" t="str">
        <f t="shared" si="9"/>
        <v/>
      </c>
      <c r="B130" s="133" t="str">
        <f t="shared" si="10"/>
        <v/>
      </c>
      <c r="C130" s="134" t="str">
        <f t="shared" si="11"/>
        <v/>
      </c>
      <c r="D130" s="135" t="str">
        <f t="shared" si="12"/>
        <v/>
      </c>
      <c r="E130" s="135" t="str">
        <f t="shared" si="13"/>
        <v/>
      </c>
      <c r="F130" s="135" t="str">
        <f t="shared" si="14"/>
        <v/>
      </c>
      <c r="G130" s="134" t="str">
        <f t="shared" si="8"/>
        <v/>
      </c>
    </row>
    <row r="131" spans="1:7" x14ac:dyDescent="0.35">
      <c r="A131" s="132" t="str">
        <f t="shared" si="9"/>
        <v/>
      </c>
      <c r="B131" s="133" t="str">
        <f t="shared" si="10"/>
        <v/>
      </c>
      <c r="C131" s="134" t="str">
        <f t="shared" si="11"/>
        <v/>
      </c>
      <c r="D131" s="135" t="str">
        <f t="shared" si="12"/>
        <v/>
      </c>
      <c r="E131" s="135" t="str">
        <f t="shared" si="13"/>
        <v/>
      </c>
      <c r="F131" s="135" t="str">
        <f t="shared" si="14"/>
        <v/>
      </c>
      <c r="G131" s="134" t="str">
        <f t="shared" si="8"/>
        <v/>
      </c>
    </row>
    <row r="132" spans="1:7" x14ac:dyDescent="0.35">
      <c r="A132" s="132" t="str">
        <f t="shared" si="9"/>
        <v/>
      </c>
      <c r="B132" s="133" t="str">
        <f t="shared" si="10"/>
        <v/>
      </c>
      <c r="C132" s="134" t="str">
        <f t="shared" si="11"/>
        <v/>
      </c>
      <c r="D132" s="135" t="str">
        <f t="shared" si="12"/>
        <v/>
      </c>
      <c r="E132" s="135" t="str">
        <f t="shared" si="13"/>
        <v/>
      </c>
      <c r="F132" s="135" t="str">
        <f t="shared" si="14"/>
        <v/>
      </c>
      <c r="G132" s="134" t="str">
        <f t="shared" si="8"/>
        <v/>
      </c>
    </row>
    <row r="133" spans="1:7" x14ac:dyDescent="0.35">
      <c r="A133" s="132" t="str">
        <f t="shared" si="9"/>
        <v/>
      </c>
      <c r="B133" s="133" t="str">
        <f t="shared" si="10"/>
        <v/>
      </c>
      <c r="C133" s="134" t="str">
        <f t="shared" si="11"/>
        <v/>
      </c>
      <c r="D133" s="135" t="str">
        <f t="shared" si="12"/>
        <v/>
      </c>
      <c r="E133" s="135" t="str">
        <f t="shared" si="13"/>
        <v/>
      </c>
      <c r="F133" s="135" t="str">
        <f t="shared" si="14"/>
        <v/>
      </c>
      <c r="G133" s="134" t="str">
        <f t="shared" si="8"/>
        <v/>
      </c>
    </row>
    <row r="134" spans="1:7" x14ac:dyDescent="0.35">
      <c r="A134" s="132" t="str">
        <f t="shared" si="9"/>
        <v/>
      </c>
      <c r="B134" s="133" t="str">
        <f t="shared" si="10"/>
        <v/>
      </c>
      <c r="C134" s="134" t="str">
        <f t="shared" si="11"/>
        <v/>
      </c>
      <c r="D134" s="135" t="str">
        <f t="shared" si="12"/>
        <v/>
      </c>
      <c r="E134" s="135" t="str">
        <f t="shared" si="13"/>
        <v/>
      </c>
      <c r="F134" s="135" t="str">
        <f t="shared" si="14"/>
        <v/>
      </c>
      <c r="G134" s="134" t="str">
        <f t="shared" si="8"/>
        <v/>
      </c>
    </row>
    <row r="135" spans="1:7" x14ac:dyDescent="0.35">
      <c r="A135" s="132" t="str">
        <f t="shared" si="9"/>
        <v/>
      </c>
      <c r="B135" s="133" t="str">
        <f t="shared" si="10"/>
        <v/>
      </c>
      <c r="C135" s="134" t="str">
        <f t="shared" si="11"/>
        <v/>
      </c>
      <c r="D135" s="135" t="str">
        <f t="shared" si="12"/>
        <v/>
      </c>
      <c r="E135" s="135" t="str">
        <f t="shared" si="13"/>
        <v/>
      </c>
      <c r="F135" s="135" t="str">
        <f t="shared" si="14"/>
        <v/>
      </c>
      <c r="G135" s="134" t="str">
        <f t="shared" si="8"/>
        <v/>
      </c>
    </row>
    <row r="136" spans="1:7" x14ac:dyDescent="0.35">
      <c r="A136" s="132" t="str">
        <f t="shared" si="9"/>
        <v/>
      </c>
      <c r="B136" s="133" t="str">
        <f t="shared" si="10"/>
        <v/>
      </c>
      <c r="C136" s="134" t="str">
        <f t="shared" si="11"/>
        <v/>
      </c>
      <c r="D136" s="135" t="str">
        <f t="shared" si="12"/>
        <v/>
      </c>
      <c r="E136" s="135" t="str">
        <f t="shared" si="13"/>
        <v/>
      </c>
      <c r="F136" s="135" t="str">
        <f t="shared" si="14"/>
        <v/>
      </c>
      <c r="G136" s="134" t="str">
        <f t="shared" si="8"/>
        <v/>
      </c>
    </row>
    <row r="137" spans="1:7" x14ac:dyDescent="0.35">
      <c r="A137" s="132" t="str">
        <f t="shared" si="9"/>
        <v/>
      </c>
      <c r="B137" s="133" t="str">
        <f t="shared" si="10"/>
        <v/>
      </c>
      <c r="C137" s="134" t="str">
        <f t="shared" si="11"/>
        <v/>
      </c>
      <c r="D137" s="135" t="str">
        <f t="shared" si="12"/>
        <v/>
      </c>
      <c r="E137" s="135" t="str">
        <f t="shared" si="13"/>
        <v/>
      </c>
      <c r="F137" s="135" t="str">
        <f t="shared" si="14"/>
        <v/>
      </c>
      <c r="G137" s="134" t="str">
        <f t="shared" si="8"/>
        <v/>
      </c>
    </row>
    <row r="138" spans="1:7" x14ac:dyDescent="0.35">
      <c r="A138" s="132" t="str">
        <f t="shared" si="9"/>
        <v/>
      </c>
      <c r="B138" s="133" t="str">
        <f t="shared" si="10"/>
        <v/>
      </c>
      <c r="C138" s="134" t="str">
        <f t="shared" si="11"/>
        <v/>
      </c>
      <c r="D138" s="135" t="str">
        <f t="shared" si="12"/>
        <v/>
      </c>
      <c r="E138" s="135" t="str">
        <f t="shared" si="13"/>
        <v/>
      </c>
      <c r="F138" s="135" t="str">
        <f t="shared" si="14"/>
        <v/>
      </c>
      <c r="G138" s="134" t="str">
        <f t="shared" si="8"/>
        <v/>
      </c>
    </row>
    <row r="139" spans="1:7" x14ac:dyDescent="0.35">
      <c r="A139" s="132" t="str">
        <f t="shared" si="9"/>
        <v/>
      </c>
      <c r="B139" s="133" t="str">
        <f t="shared" si="10"/>
        <v/>
      </c>
      <c r="C139" s="134" t="str">
        <f t="shared" si="11"/>
        <v/>
      </c>
      <c r="D139" s="135" t="str">
        <f t="shared" si="12"/>
        <v/>
      </c>
      <c r="E139" s="135" t="str">
        <f t="shared" si="13"/>
        <v/>
      </c>
      <c r="F139" s="135" t="str">
        <f t="shared" si="14"/>
        <v/>
      </c>
      <c r="G139" s="134" t="str">
        <f t="shared" si="8"/>
        <v/>
      </c>
    </row>
    <row r="140" spans="1:7" x14ac:dyDescent="0.35">
      <c r="A140" s="132" t="str">
        <f t="shared" si="9"/>
        <v/>
      </c>
      <c r="B140" s="133" t="str">
        <f t="shared" si="10"/>
        <v/>
      </c>
      <c r="C140" s="134" t="str">
        <f t="shared" si="11"/>
        <v/>
      </c>
      <c r="D140" s="135" t="str">
        <f t="shared" si="12"/>
        <v/>
      </c>
      <c r="E140" s="135" t="str">
        <f t="shared" si="13"/>
        <v/>
      </c>
      <c r="F140" s="135" t="str">
        <f t="shared" si="14"/>
        <v/>
      </c>
      <c r="G140" s="134" t="str">
        <f t="shared" si="8"/>
        <v/>
      </c>
    </row>
    <row r="141" spans="1:7" x14ac:dyDescent="0.35">
      <c r="A141" s="132" t="str">
        <f t="shared" si="9"/>
        <v/>
      </c>
      <c r="B141" s="133" t="str">
        <f t="shared" si="10"/>
        <v/>
      </c>
      <c r="C141" s="134" t="str">
        <f t="shared" si="11"/>
        <v/>
      </c>
      <c r="D141" s="135" t="str">
        <f t="shared" si="12"/>
        <v/>
      </c>
      <c r="E141" s="135" t="str">
        <f t="shared" si="13"/>
        <v/>
      </c>
      <c r="F141" s="135" t="str">
        <f t="shared" si="14"/>
        <v/>
      </c>
      <c r="G141" s="134" t="str">
        <f t="shared" si="8"/>
        <v/>
      </c>
    </row>
    <row r="142" spans="1:7" x14ac:dyDescent="0.35">
      <c r="A142" s="132" t="str">
        <f t="shared" si="9"/>
        <v/>
      </c>
      <c r="B142" s="133" t="str">
        <f t="shared" si="10"/>
        <v/>
      </c>
      <c r="C142" s="134" t="str">
        <f t="shared" si="11"/>
        <v/>
      </c>
      <c r="D142" s="135" t="str">
        <f t="shared" si="12"/>
        <v/>
      </c>
      <c r="E142" s="135" t="str">
        <f t="shared" si="13"/>
        <v/>
      </c>
      <c r="F142" s="135" t="str">
        <f t="shared" si="14"/>
        <v/>
      </c>
      <c r="G142" s="134" t="str">
        <f t="shared" si="8"/>
        <v/>
      </c>
    </row>
    <row r="143" spans="1:7" x14ac:dyDescent="0.35">
      <c r="A143" s="132" t="str">
        <f t="shared" si="9"/>
        <v/>
      </c>
      <c r="B143" s="133" t="str">
        <f t="shared" si="10"/>
        <v/>
      </c>
      <c r="C143" s="134" t="str">
        <f t="shared" si="11"/>
        <v/>
      </c>
      <c r="D143" s="135" t="str">
        <f t="shared" si="12"/>
        <v/>
      </c>
      <c r="E143" s="135" t="str">
        <f t="shared" si="13"/>
        <v/>
      </c>
      <c r="F143" s="135" t="str">
        <f t="shared" si="14"/>
        <v/>
      </c>
      <c r="G143" s="134" t="str">
        <f t="shared" si="8"/>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0CD18-2F99-4049-A06A-C1E4FB235290}">
  <sheetPr codeName="Sheet1"/>
  <dimension ref="A1:U51"/>
  <sheetViews>
    <sheetView topLeftCell="A5" zoomScale="80" zoomScaleNormal="80" workbookViewId="0">
      <selection activeCell="N41" sqref="N41"/>
    </sheetView>
  </sheetViews>
  <sheetFormatPr defaultColWidth="9.1796875" defaultRowHeight="14" x14ac:dyDescent="0.3"/>
  <cols>
    <col min="1" max="1" width="5.453125" style="1" customWidth="1"/>
    <col min="2" max="2" width="7.7265625" style="1" customWidth="1"/>
    <col min="3" max="3" width="7.81640625" style="1" customWidth="1"/>
    <col min="4" max="4" width="64.81640625" style="1" customWidth="1"/>
    <col min="5" max="12" width="18.1796875" style="1" customWidth="1"/>
    <col min="13" max="13" width="31.1796875" style="1" customWidth="1"/>
    <col min="14" max="14" width="32.453125" style="1" customWidth="1"/>
    <col min="15" max="16384" width="9.1796875" style="1"/>
  </cols>
  <sheetData>
    <row r="1" spans="1:21" x14ac:dyDescent="0.3">
      <c r="N1" s="2" t="s">
        <v>0</v>
      </c>
    </row>
    <row r="2" spans="1:21" ht="18.75" customHeight="1" x14ac:dyDescent="0.3"/>
    <row r="3" spans="1:21" ht="18.75" customHeight="1" x14ac:dyDescent="0.35">
      <c r="A3" s="287" t="s">
        <v>1</v>
      </c>
      <c r="B3" s="287"/>
      <c r="C3" s="287"/>
      <c r="D3" s="287"/>
      <c r="E3" s="287"/>
      <c r="F3" s="287"/>
      <c r="G3" s="287"/>
      <c r="H3" s="287"/>
      <c r="I3" s="287"/>
      <c r="J3" s="287"/>
      <c r="K3" s="287"/>
      <c r="L3" s="287"/>
      <c r="M3" s="287"/>
      <c r="N3" s="287"/>
    </row>
    <row r="4" spans="1:21" ht="20.65" customHeight="1" x14ac:dyDescent="0.3"/>
    <row r="5" spans="1:21" x14ac:dyDescent="0.3">
      <c r="C5" s="3" t="s">
        <v>2</v>
      </c>
      <c r="D5" s="4" t="s">
        <v>3</v>
      </c>
      <c r="H5" s="5"/>
      <c r="K5" s="6"/>
      <c r="L5" s="7"/>
    </row>
    <row r="6" spans="1:21" x14ac:dyDescent="0.3">
      <c r="C6" s="3" t="s">
        <v>4</v>
      </c>
      <c r="D6" s="8" t="s">
        <v>5</v>
      </c>
      <c r="H6" s="9"/>
      <c r="K6" s="6"/>
      <c r="L6" s="7"/>
    </row>
    <row r="7" spans="1:21" ht="15.5" x14ac:dyDescent="0.35">
      <c r="H7" s="11"/>
      <c r="I7" s="12"/>
      <c r="J7" s="12"/>
      <c r="K7" s="6"/>
      <c r="L7" s="7"/>
    </row>
    <row r="8" spans="1:21" ht="16.5" x14ac:dyDescent="0.3">
      <c r="D8" s="13" t="s">
        <v>6</v>
      </c>
      <c r="E8" s="14">
        <v>510.8</v>
      </c>
      <c r="F8" s="4" t="s">
        <v>7</v>
      </c>
      <c r="G8" s="14">
        <v>891.5</v>
      </c>
      <c r="H8" s="4" t="s">
        <v>7</v>
      </c>
      <c r="I8" s="14">
        <v>1402.3</v>
      </c>
      <c r="J8" s="4" t="s">
        <v>7</v>
      </c>
      <c r="K8" s="218">
        <v>1402.3</v>
      </c>
      <c r="L8" s="4" t="s">
        <v>7</v>
      </c>
      <c r="N8" s="15"/>
    </row>
    <row r="9" spans="1:21" ht="16.5" x14ac:dyDescent="0.3">
      <c r="D9" s="13" t="s">
        <v>8</v>
      </c>
      <c r="E9" s="16">
        <v>738</v>
      </c>
      <c r="F9" s="4" t="s">
        <v>7</v>
      </c>
      <c r="G9" s="16">
        <v>738</v>
      </c>
      <c r="H9" s="4" t="s">
        <v>7</v>
      </c>
      <c r="I9" s="16">
        <v>738</v>
      </c>
      <c r="J9" s="4" t="s">
        <v>7</v>
      </c>
      <c r="K9" s="16">
        <v>738</v>
      </c>
      <c r="L9" s="4" t="s">
        <v>7</v>
      </c>
      <c r="M9" s="12"/>
      <c r="N9" s="17"/>
      <c r="Q9" s="12"/>
    </row>
    <row r="10" spans="1:21" x14ac:dyDescent="0.3">
      <c r="D10" s="185"/>
      <c r="E10" s="186"/>
      <c r="F10" s="12"/>
      <c r="G10" s="186"/>
      <c r="H10" s="12"/>
      <c r="I10" s="186"/>
      <c r="J10" s="12"/>
      <c r="K10" s="186"/>
      <c r="L10" s="12"/>
      <c r="M10" s="12"/>
      <c r="N10" s="17"/>
      <c r="Q10" s="12"/>
    </row>
    <row r="11" spans="1:21" ht="14.5" thickBot="1" x14ac:dyDescent="0.35">
      <c r="D11" s="185"/>
      <c r="E11" s="301" t="s">
        <v>56</v>
      </c>
      <c r="F11" s="301"/>
      <c r="G11" s="298" t="s">
        <v>57</v>
      </c>
      <c r="H11" s="298"/>
      <c r="I11" s="298" t="s">
        <v>58</v>
      </c>
      <c r="J11" s="298"/>
      <c r="K11" s="298"/>
      <c r="L11" s="298"/>
      <c r="M11" s="12"/>
      <c r="N11" s="17"/>
      <c r="Q11" s="12"/>
    </row>
    <row r="12" spans="1:21" ht="14.5" thickBot="1" x14ac:dyDescent="0.35">
      <c r="D12" s="12"/>
      <c r="E12" s="302" t="s">
        <v>59</v>
      </c>
      <c r="F12" s="303"/>
      <c r="G12" s="288" t="s">
        <v>9</v>
      </c>
      <c r="H12" s="289"/>
      <c r="I12" s="299" t="s">
        <v>9</v>
      </c>
      <c r="J12" s="300"/>
      <c r="K12" s="288" t="s">
        <v>10</v>
      </c>
      <c r="L12" s="289"/>
      <c r="Q12" s="18"/>
      <c r="R12" s="19"/>
    </row>
    <row r="13" spans="1:21" ht="16.5" x14ac:dyDescent="0.3">
      <c r="B13" s="20" t="s">
        <v>11</v>
      </c>
      <c r="C13" s="21"/>
      <c r="D13" s="21"/>
      <c r="E13" s="188" t="s">
        <v>60</v>
      </c>
      <c r="F13" s="189" t="s">
        <v>13</v>
      </c>
      <c r="G13" s="22" t="s">
        <v>12</v>
      </c>
      <c r="H13" s="23" t="s">
        <v>13</v>
      </c>
      <c r="I13" s="22" t="s">
        <v>12</v>
      </c>
      <c r="J13" s="23" t="s">
        <v>13</v>
      </c>
      <c r="K13" s="22" t="s">
        <v>12</v>
      </c>
      <c r="L13" s="22" t="s">
        <v>13</v>
      </c>
      <c r="M13" s="24" t="s">
        <v>14</v>
      </c>
      <c r="N13" s="25" t="s">
        <v>15</v>
      </c>
    </row>
    <row r="14" spans="1:21" x14ac:dyDescent="0.3">
      <c r="B14" s="26"/>
      <c r="C14" s="27" t="s">
        <v>16</v>
      </c>
      <c r="D14" s="28"/>
      <c r="E14" s="190">
        <f>F14/$E$8</f>
        <v>2.049569303054033</v>
      </c>
      <c r="F14" s="191">
        <f>'Annuiteedigraafik BIL_01.12'!F17</f>
        <v>1046.92</v>
      </c>
      <c r="G14" s="244">
        <f>H14/$G$8</f>
        <v>2.0310936623667977</v>
      </c>
      <c r="H14" s="233">
        <f>'Annuiteedigraafik BIL_lisanduv'!F17</f>
        <v>1810.72</v>
      </c>
      <c r="I14" s="210">
        <f>J14/$I$8</f>
        <v>2.0378235755544467</v>
      </c>
      <c r="J14" s="211">
        <f>F14+H14</f>
        <v>2857.6400000000003</v>
      </c>
      <c r="K14" s="244">
        <f t="shared" ref="K14:K23" si="0">L14/$K$8</f>
        <v>2.0378235755544467</v>
      </c>
      <c r="L14" s="233">
        <f>J14</f>
        <v>2857.6400000000003</v>
      </c>
      <c r="M14" s="304" t="s">
        <v>17</v>
      </c>
      <c r="N14" s="29"/>
      <c r="O14" s="30"/>
      <c r="S14" s="3"/>
      <c r="T14" s="30"/>
      <c r="U14" s="31"/>
    </row>
    <row r="15" spans="1:21" ht="14.5" customHeight="1" x14ac:dyDescent="0.3">
      <c r="B15" s="26"/>
      <c r="C15" s="27" t="s">
        <v>18</v>
      </c>
      <c r="D15" s="28"/>
      <c r="E15" s="190">
        <f t="shared" ref="E15:E16" si="1">F15/$E$8</f>
        <v>18.547983555207516</v>
      </c>
      <c r="F15" s="191">
        <f>'Annuiteedigraafik PT_01.12'!F23</f>
        <v>9474.31</v>
      </c>
      <c r="G15" s="244">
        <f>H15/$G$8</f>
        <v>18.545933819405498</v>
      </c>
      <c r="H15" s="233">
        <f>'Annuiteedigraafik PT_lisanduv'!F14</f>
        <v>16533.7</v>
      </c>
      <c r="I15" s="210">
        <f t="shared" ref="I15:I23" si="2">J15/$I$8</f>
        <v>18.546680453540613</v>
      </c>
      <c r="J15" s="211">
        <f t="shared" ref="J15:J23" si="3">F15+H15</f>
        <v>26008.010000000002</v>
      </c>
      <c r="K15" s="244">
        <f t="shared" si="0"/>
        <v>18.546680453540613</v>
      </c>
      <c r="L15" s="233">
        <f>J15</f>
        <v>26008.010000000002</v>
      </c>
      <c r="M15" s="305"/>
      <c r="N15" s="32" t="s">
        <v>19</v>
      </c>
      <c r="O15" s="30"/>
      <c r="S15" s="3"/>
      <c r="T15" s="30"/>
      <c r="U15" s="31"/>
    </row>
    <row r="16" spans="1:21" ht="13.5" customHeight="1" x14ac:dyDescent="0.3">
      <c r="B16" s="26"/>
      <c r="C16" s="27" t="s">
        <v>20</v>
      </c>
      <c r="D16" s="28"/>
      <c r="E16" s="190">
        <f t="shared" si="1"/>
        <v>1.5918754894283476</v>
      </c>
      <c r="F16" s="191">
        <f>'Annuiteedigraafik TS_01.12'!F23</f>
        <v>813.13</v>
      </c>
      <c r="G16" s="244">
        <f>H16/$G$8</f>
        <v>2.0313628715647787</v>
      </c>
      <c r="H16" s="233">
        <f>'Annuiteedigraafik TS_lisanduv'!F14</f>
        <v>1810.96</v>
      </c>
      <c r="I16" s="210">
        <f t="shared" si="2"/>
        <v>1.8712757612493762</v>
      </c>
      <c r="J16" s="211">
        <f t="shared" si="3"/>
        <v>2624.09</v>
      </c>
      <c r="K16" s="244">
        <f t="shared" si="0"/>
        <v>1.8712757612493762</v>
      </c>
      <c r="L16" s="233">
        <f>J16</f>
        <v>2624.09</v>
      </c>
      <c r="M16" s="305"/>
      <c r="N16" s="33" t="s">
        <v>19</v>
      </c>
      <c r="O16" s="30"/>
      <c r="S16" s="3"/>
      <c r="T16" s="30"/>
      <c r="U16" s="31"/>
    </row>
    <row r="17" spans="2:21" ht="13.5" customHeight="1" x14ac:dyDescent="0.3">
      <c r="B17" s="26"/>
      <c r="C17" s="27" t="s">
        <v>21</v>
      </c>
      <c r="D17" s="28"/>
      <c r="E17" s="190" t="s">
        <v>23</v>
      </c>
      <c r="F17" s="236" t="s">
        <v>23</v>
      </c>
      <c r="G17" s="244">
        <f>H17/$G$8</f>
        <v>1.7498597868760516E-2</v>
      </c>
      <c r="H17" s="233">
        <f>'ERK lisa 6.1 tavasisustus'!F35</f>
        <v>15.6</v>
      </c>
      <c r="I17" s="210">
        <f t="shared" si="2"/>
        <v>1.1124581045425373E-2</v>
      </c>
      <c r="J17" s="211">
        <f>H17</f>
        <v>15.6</v>
      </c>
      <c r="K17" s="244">
        <f t="shared" si="0"/>
        <v>1.1124581045425373E-2</v>
      </c>
      <c r="L17" s="233">
        <f>'ERK lisa 6.1 tavasisustus'!F35</f>
        <v>15.6</v>
      </c>
      <c r="M17" s="305"/>
      <c r="N17" s="32" t="s">
        <v>19</v>
      </c>
      <c r="O17" s="30"/>
      <c r="S17" s="3"/>
      <c r="T17" s="30"/>
      <c r="U17" s="31"/>
    </row>
    <row r="18" spans="2:21" x14ac:dyDescent="0.3">
      <c r="B18" s="26"/>
      <c r="C18" s="27" t="s">
        <v>22</v>
      </c>
      <c r="D18" s="28"/>
      <c r="E18" s="190" t="s">
        <v>23</v>
      </c>
      <c r="F18" s="236" t="s">
        <v>23</v>
      </c>
      <c r="G18" s="244" t="s">
        <v>23</v>
      </c>
      <c r="H18" s="269" t="s">
        <v>23</v>
      </c>
      <c r="I18" s="210" t="s">
        <v>23</v>
      </c>
      <c r="J18" s="268" t="s">
        <v>23</v>
      </c>
      <c r="K18" s="244">
        <f t="shared" si="0"/>
        <v>4.5132842439471535E-2</v>
      </c>
      <c r="L18" s="233">
        <f>'TA lisa 6.2 PP'!F15</f>
        <v>63.289784952870932</v>
      </c>
      <c r="M18" s="305"/>
      <c r="N18" s="32" t="s">
        <v>24</v>
      </c>
      <c r="O18" s="30"/>
      <c r="S18" s="3"/>
      <c r="T18" s="30"/>
      <c r="U18" s="31"/>
    </row>
    <row r="19" spans="2:21" x14ac:dyDescent="0.3">
      <c r="B19" s="34">
        <v>400</v>
      </c>
      <c r="C19" s="292" t="s">
        <v>25</v>
      </c>
      <c r="D19" s="293"/>
      <c r="E19" s="192">
        <v>1.67</v>
      </c>
      <c r="F19" s="191">
        <f>E19*E8</f>
        <v>853.03599999999994</v>
      </c>
      <c r="G19" s="37">
        <f>E19</f>
        <v>1.67</v>
      </c>
      <c r="H19" s="233">
        <f>G19*G8</f>
        <v>1488.8049999999998</v>
      </c>
      <c r="I19" s="210">
        <f t="shared" si="2"/>
        <v>1.67</v>
      </c>
      <c r="J19" s="211">
        <f t="shared" si="3"/>
        <v>2341.8409999999999</v>
      </c>
      <c r="K19" s="37">
        <f t="shared" si="0"/>
        <v>1.67</v>
      </c>
      <c r="L19" s="233">
        <f>J19</f>
        <v>2341.8409999999999</v>
      </c>
      <c r="M19" s="305"/>
      <c r="N19" s="38"/>
      <c r="S19" s="3"/>
      <c r="T19" s="30"/>
      <c r="U19" s="31"/>
    </row>
    <row r="20" spans="2:21" x14ac:dyDescent="0.3">
      <c r="B20" s="34">
        <v>400</v>
      </c>
      <c r="C20" s="292" t="s">
        <v>26</v>
      </c>
      <c r="D20" s="293"/>
      <c r="E20" s="192">
        <f>F20/E8</f>
        <v>0.45773296318003437</v>
      </c>
      <c r="F20" s="191">
        <v>233.80999759236155</v>
      </c>
      <c r="G20" s="37">
        <f>H20/G8</f>
        <v>0.48254943502934183</v>
      </c>
      <c r="H20" s="233">
        <v>430.19282132865823</v>
      </c>
      <c r="I20" s="210">
        <f t="shared" si="2"/>
        <v>0.47350981881267901</v>
      </c>
      <c r="J20" s="211">
        <f t="shared" si="3"/>
        <v>664.00281892101975</v>
      </c>
      <c r="K20" s="37">
        <f t="shared" si="0"/>
        <v>0.47350981881267901</v>
      </c>
      <c r="L20" s="233">
        <f>J20</f>
        <v>664.00281892101975</v>
      </c>
      <c r="M20" s="305"/>
      <c r="N20" s="38"/>
      <c r="O20" s="30"/>
      <c r="S20" s="3"/>
      <c r="T20" s="30"/>
      <c r="U20" s="31"/>
    </row>
    <row r="21" spans="2:21" x14ac:dyDescent="0.3">
      <c r="B21" s="34">
        <v>100</v>
      </c>
      <c r="C21" s="39" t="s">
        <v>27</v>
      </c>
      <c r="D21" s="40"/>
      <c r="E21" s="192">
        <f>F21/E8</f>
        <v>0.36050000000000004</v>
      </c>
      <c r="F21" s="193">
        <v>184.14340000000001</v>
      </c>
      <c r="G21" s="187">
        <f t="shared" ref="G21:G23" si="4">E21</f>
        <v>0.36050000000000004</v>
      </c>
      <c r="H21" s="41">
        <f>G21*G8</f>
        <v>321.38575000000003</v>
      </c>
      <c r="I21" s="210">
        <f t="shared" si="2"/>
        <v>0.36050000000000004</v>
      </c>
      <c r="J21" s="211">
        <f t="shared" si="3"/>
        <v>505.52915000000007</v>
      </c>
      <c r="K21" s="37">
        <f t="shared" si="0"/>
        <v>0.37131500000000006</v>
      </c>
      <c r="L21" s="41">
        <f>J21*1.03</f>
        <v>520.69502450000005</v>
      </c>
      <c r="M21" s="308" t="s">
        <v>28</v>
      </c>
      <c r="N21" s="38"/>
      <c r="O21" s="30"/>
      <c r="S21" s="3"/>
      <c r="T21" s="30"/>
      <c r="U21" s="31"/>
    </row>
    <row r="22" spans="2:21" x14ac:dyDescent="0.3">
      <c r="B22" s="34">
        <v>200</v>
      </c>
      <c r="C22" s="35" t="s">
        <v>29</v>
      </c>
      <c r="D22" s="36"/>
      <c r="E22" s="192">
        <v>0.84277000000000002</v>
      </c>
      <c r="F22" s="193">
        <v>443.4015</v>
      </c>
      <c r="G22" s="187">
        <f t="shared" si="4"/>
        <v>0.84277000000000002</v>
      </c>
      <c r="H22" s="41">
        <f>G22*G8</f>
        <v>751.32945500000005</v>
      </c>
      <c r="I22" s="210">
        <f t="shared" si="2"/>
        <v>0.85197957284461245</v>
      </c>
      <c r="J22" s="211">
        <f t="shared" si="3"/>
        <v>1194.730955</v>
      </c>
      <c r="K22" s="37">
        <f t="shared" si="0"/>
        <v>0.8775389600299508</v>
      </c>
      <c r="L22" s="41">
        <f>J22*1.03</f>
        <v>1230.57288365</v>
      </c>
      <c r="M22" s="309"/>
      <c r="N22" s="38"/>
      <c r="O22" s="30"/>
      <c r="S22" s="3"/>
      <c r="T22" s="30"/>
      <c r="U22" s="31"/>
    </row>
    <row r="23" spans="2:21" x14ac:dyDescent="0.3">
      <c r="B23" s="34">
        <v>500</v>
      </c>
      <c r="C23" s="35" t="s">
        <v>30</v>
      </c>
      <c r="D23" s="36"/>
      <c r="E23" s="192">
        <v>0.02</v>
      </c>
      <c r="F23" s="193">
        <v>10.522500000000001</v>
      </c>
      <c r="G23" s="187">
        <f t="shared" si="4"/>
        <v>0.02</v>
      </c>
      <c r="H23" s="41">
        <f>G23*G8</f>
        <v>17.830000000000002</v>
      </c>
      <c r="I23" s="210">
        <f t="shared" si="2"/>
        <v>2.0218569492975829E-2</v>
      </c>
      <c r="J23" s="211">
        <f t="shared" si="3"/>
        <v>28.352500000000003</v>
      </c>
      <c r="K23" s="37">
        <f t="shared" si="0"/>
        <v>2.0825126577765102E-2</v>
      </c>
      <c r="L23" s="41">
        <f>J23*1.03</f>
        <v>29.203075000000002</v>
      </c>
      <c r="M23" s="310"/>
      <c r="N23" s="42"/>
      <c r="O23" s="30"/>
      <c r="S23" s="3"/>
      <c r="T23" s="30"/>
      <c r="U23" s="31"/>
    </row>
    <row r="24" spans="2:21" x14ac:dyDescent="0.3">
      <c r="B24" s="43"/>
      <c r="C24" s="44" t="s">
        <v>31</v>
      </c>
      <c r="D24" s="44"/>
      <c r="E24" s="194">
        <f>SUM(E14:E23)</f>
        <v>25.540431310869931</v>
      </c>
      <c r="F24" s="195">
        <f>SUM(F14:F23)</f>
        <v>13059.27339759236</v>
      </c>
      <c r="G24" s="45">
        <f>SUM(G14:G23)</f>
        <v>26.001708386235176</v>
      </c>
      <c r="H24" s="46">
        <f>SUM(H14:H23)</f>
        <v>23180.523026328661</v>
      </c>
      <c r="I24" s="45">
        <f t="shared" ref="I24:J24" si="5">SUM(I14:I23)</f>
        <v>25.84311233254013</v>
      </c>
      <c r="J24" s="46">
        <f t="shared" si="5"/>
        <v>36239.79642392102</v>
      </c>
      <c r="K24" s="45">
        <f t="shared" ref="K24:L24" si="6">SUM(K14:K23)</f>
        <v>25.925226119249729</v>
      </c>
      <c r="L24" s="46">
        <f t="shared" si="6"/>
        <v>36354.944587023885</v>
      </c>
      <c r="M24" s="47"/>
      <c r="N24" s="48"/>
      <c r="O24" s="30"/>
      <c r="T24" s="30"/>
      <c r="U24" s="31"/>
    </row>
    <row r="25" spans="2:21" x14ac:dyDescent="0.3">
      <c r="B25" s="49"/>
      <c r="C25" s="50"/>
      <c r="D25" s="50"/>
      <c r="E25" s="196"/>
      <c r="F25" s="197"/>
      <c r="G25" s="51"/>
      <c r="H25" s="52"/>
      <c r="I25" s="51"/>
      <c r="J25" s="52"/>
      <c r="K25" s="51"/>
      <c r="L25" s="52"/>
      <c r="M25" s="53"/>
      <c r="N25" s="54"/>
      <c r="O25" s="30"/>
      <c r="T25" s="30"/>
      <c r="U25" s="31"/>
    </row>
    <row r="26" spans="2:21" ht="16.5" x14ac:dyDescent="0.3">
      <c r="B26" s="55" t="s">
        <v>32</v>
      </c>
      <c r="C26" s="44"/>
      <c r="D26" s="44"/>
      <c r="E26" s="198" t="s">
        <v>60</v>
      </c>
      <c r="F26" s="199" t="s">
        <v>13</v>
      </c>
      <c r="G26" s="56" t="s">
        <v>12</v>
      </c>
      <c r="H26" s="57" t="s">
        <v>13</v>
      </c>
      <c r="I26" s="56" t="s">
        <v>12</v>
      </c>
      <c r="J26" s="57" t="s">
        <v>13</v>
      </c>
      <c r="K26" s="56" t="s">
        <v>12</v>
      </c>
      <c r="L26" s="57" t="s">
        <v>13</v>
      </c>
      <c r="M26" s="58" t="s">
        <v>14</v>
      </c>
      <c r="N26" s="59" t="s">
        <v>15</v>
      </c>
      <c r="O26" s="30"/>
      <c r="T26" s="30"/>
      <c r="U26" s="31"/>
    </row>
    <row r="27" spans="2:21" ht="15" customHeight="1" x14ac:dyDescent="0.3">
      <c r="B27" s="34">
        <v>300</v>
      </c>
      <c r="C27" s="297" t="s">
        <v>33</v>
      </c>
      <c r="D27" s="276"/>
      <c r="E27" s="62">
        <v>0.28952435284889111</v>
      </c>
      <c r="F27" s="220">
        <v>153.24</v>
      </c>
      <c r="G27" s="62">
        <f>E27</f>
        <v>0.28952435284889111</v>
      </c>
      <c r="H27" s="63">
        <f>G27*$G$8</f>
        <v>258.11096056478641</v>
      </c>
      <c r="I27" s="212">
        <f>J27/$I$8</f>
        <v>0.29334019864849636</v>
      </c>
      <c r="J27" s="213">
        <f>F27+H27</f>
        <v>411.35096056478642</v>
      </c>
      <c r="K27" s="62">
        <f>L27/$K$8</f>
        <v>0.35655708478927478</v>
      </c>
      <c r="L27" s="63">
        <v>500</v>
      </c>
      <c r="M27" s="306" t="s">
        <v>34</v>
      </c>
      <c r="N27" s="281" t="s">
        <v>35</v>
      </c>
      <c r="S27" s="3"/>
      <c r="T27" s="30"/>
      <c r="U27" s="31"/>
    </row>
    <row r="28" spans="2:21" x14ac:dyDescent="0.3">
      <c r="B28" s="34">
        <v>300</v>
      </c>
      <c r="C28" s="276" t="s">
        <v>36</v>
      </c>
      <c r="D28" s="277"/>
      <c r="E28" s="62">
        <v>1.7243100620409328</v>
      </c>
      <c r="F28" s="220">
        <v>919.44</v>
      </c>
      <c r="G28" s="62">
        <f t="shared" ref="G28:G35" si="7">E28</f>
        <v>1.7243100620409328</v>
      </c>
      <c r="H28" s="63">
        <f t="shared" ref="H28:H35" si="8">G28*$G$8</f>
        <v>1537.2224203094916</v>
      </c>
      <c r="I28" s="212">
        <f t="shared" ref="I28:I36" si="9">J28/$I$8</f>
        <v>1.7518807817938327</v>
      </c>
      <c r="J28" s="213">
        <f t="shared" ref="J28:J35" si="10">F28+H28</f>
        <v>2456.6624203094916</v>
      </c>
      <c r="K28" s="62">
        <f t="shared" ref="K28:K36" si="11">L28/$K$8</f>
        <v>2.0480638950295944</v>
      </c>
      <c r="L28" s="63">
        <v>2872</v>
      </c>
      <c r="M28" s="311"/>
      <c r="N28" s="282"/>
      <c r="S28" s="3"/>
      <c r="T28" s="30"/>
      <c r="U28" s="31"/>
    </row>
    <row r="29" spans="2:21" x14ac:dyDescent="0.3">
      <c r="B29" s="34">
        <v>600</v>
      </c>
      <c r="C29" s="60" t="s">
        <v>37</v>
      </c>
      <c r="D29" s="61"/>
      <c r="E29" s="62"/>
      <c r="F29" s="63"/>
      <c r="G29" s="62"/>
      <c r="H29" s="63"/>
      <c r="I29" s="212"/>
      <c r="J29" s="213"/>
      <c r="K29" s="62"/>
      <c r="L29" s="63"/>
      <c r="M29" s="245"/>
      <c r="N29" s="282"/>
      <c r="O29" s="30"/>
      <c r="S29" s="3"/>
      <c r="T29" s="30"/>
      <c r="U29" s="31"/>
    </row>
    <row r="30" spans="2:21" x14ac:dyDescent="0.3">
      <c r="B30" s="34"/>
      <c r="C30" s="60">
        <v>610</v>
      </c>
      <c r="D30" s="61" t="s">
        <v>38</v>
      </c>
      <c r="E30" s="62">
        <v>1.3578264280111245</v>
      </c>
      <c r="F30" s="63">
        <v>1229.6694</v>
      </c>
      <c r="G30" s="62">
        <f t="shared" si="7"/>
        <v>1.3578264280111245</v>
      </c>
      <c r="H30" s="63">
        <f t="shared" si="8"/>
        <v>1210.5022605719175</v>
      </c>
      <c r="I30" s="212">
        <f t="shared" si="9"/>
        <v>1.7401209873578531</v>
      </c>
      <c r="J30" s="213">
        <f t="shared" si="10"/>
        <v>2440.1716605719175</v>
      </c>
      <c r="K30" s="62">
        <f t="shared" si="11"/>
        <v>0.95550167581829859</v>
      </c>
      <c r="L30" s="63">
        <v>1339.9</v>
      </c>
      <c r="M30" s="306" t="s">
        <v>39</v>
      </c>
      <c r="N30" s="282"/>
      <c r="O30" s="30"/>
      <c r="S30" s="3"/>
      <c r="T30" s="30"/>
      <c r="U30" s="31"/>
    </row>
    <row r="31" spans="2:21" x14ac:dyDescent="0.3">
      <c r="B31" s="34"/>
      <c r="C31" s="60">
        <v>620</v>
      </c>
      <c r="D31" s="61" t="s">
        <v>40</v>
      </c>
      <c r="E31" s="62">
        <v>0.57044854881266494</v>
      </c>
      <c r="F31" s="63">
        <v>973.68610000000001</v>
      </c>
      <c r="G31" s="62">
        <f t="shared" si="7"/>
        <v>0.57044854881266494</v>
      </c>
      <c r="H31" s="63">
        <f t="shared" si="8"/>
        <v>508.55488126649078</v>
      </c>
      <c r="I31" s="212">
        <f t="shared" si="9"/>
        <v>1.0570070464711478</v>
      </c>
      <c r="J31" s="213">
        <f t="shared" si="10"/>
        <v>1482.2409812664907</v>
      </c>
      <c r="K31" s="62">
        <f t="shared" si="11"/>
        <v>0.736240462097982</v>
      </c>
      <c r="L31" s="63">
        <v>1032.43</v>
      </c>
      <c r="M31" s="307"/>
      <c r="N31" s="282"/>
      <c r="O31" s="30"/>
      <c r="S31" s="3"/>
      <c r="T31" s="30"/>
      <c r="U31" s="31"/>
    </row>
    <row r="32" spans="2:21" x14ac:dyDescent="0.3">
      <c r="B32" s="34"/>
      <c r="C32" s="60">
        <v>630</v>
      </c>
      <c r="D32" s="61" t="s">
        <v>41</v>
      </c>
      <c r="E32" s="62">
        <v>4.2999999999999997E-2</v>
      </c>
      <c r="F32" s="63">
        <v>28.4679</v>
      </c>
      <c r="G32" s="62">
        <f t="shared" si="7"/>
        <v>4.2999999999999997E-2</v>
      </c>
      <c r="H32" s="63">
        <f t="shared" si="8"/>
        <v>38.334499999999998</v>
      </c>
      <c r="I32" s="212">
        <f t="shared" si="9"/>
        <v>4.7637738001854099E-2</v>
      </c>
      <c r="J32" s="213">
        <f t="shared" si="10"/>
        <v>66.802400000000006</v>
      </c>
      <c r="K32" s="62">
        <f t="shared" si="11"/>
        <v>6.5513798759181355E-2</v>
      </c>
      <c r="L32" s="63">
        <v>91.87</v>
      </c>
      <c r="M32" s="307"/>
      <c r="N32" s="282"/>
      <c r="O32" s="30"/>
      <c r="S32" s="3"/>
      <c r="T32" s="30"/>
      <c r="U32" s="31"/>
    </row>
    <row r="33" spans="2:21" x14ac:dyDescent="0.3">
      <c r="B33" s="34">
        <v>700</v>
      </c>
      <c r="C33" s="276" t="s">
        <v>42</v>
      </c>
      <c r="D33" s="277"/>
      <c r="E33" s="62">
        <v>0</v>
      </c>
      <c r="F33" s="63">
        <f t="shared" ref="F33" si="12">E33*$E$8</f>
        <v>0</v>
      </c>
      <c r="G33" s="62">
        <f>H33/G8</f>
        <v>0.10293260270330903</v>
      </c>
      <c r="H33" s="255">
        <v>91.764415310000004</v>
      </c>
      <c r="I33" s="212">
        <f t="shared" si="9"/>
        <v>6.5438504820651791E-2</v>
      </c>
      <c r="J33" s="213">
        <f t="shared" si="10"/>
        <v>91.764415310000004</v>
      </c>
      <c r="K33" s="62">
        <f t="shared" si="11"/>
        <v>0.10126221208015404</v>
      </c>
      <c r="L33" s="255">
        <v>142</v>
      </c>
      <c r="M33" s="278" t="s">
        <v>34</v>
      </c>
      <c r="N33" s="282"/>
      <c r="O33" s="30"/>
      <c r="S33" s="3"/>
      <c r="T33" s="30"/>
      <c r="U33" s="31"/>
    </row>
    <row r="34" spans="2:21" x14ac:dyDescent="0.3">
      <c r="B34" s="34">
        <v>700</v>
      </c>
      <c r="C34" s="276" t="s">
        <v>43</v>
      </c>
      <c r="D34" s="277"/>
      <c r="E34" s="62">
        <v>0.33875338753387535</v>
      </c>
      <c r="F34" s="220">
        <v>194.10400000000001</v>
      </c>
      <c r="G34" s="62">
        <f>H34/G8</f>
        <v>6.9430173864273692E-2</v>
      </c>
      <c r="H34" s="63">
        <v>61.896999999999998</v>
      </c>
      <c r="I34" s="212">
        <f t="shared" si="9"/>
        <v>0.1825579405262783</v>
      </c>
      <c r="J34" s="213">
        <f>F34+H34</f>
        <v>256.00100000000003</v>
      </c>
      <c r="K34" s="62">
        <f t="shared" si="11"/>
        <v>0.1825572274121087</v>
      </c>
      <c r="L34" s="63">
        <v>256</v>
      </c>
      <c r="M34" s="279"/>
      <c r="N34" s="282"/>
      <c r="O34" s="30"/>
      <c r="S34" s="3"/>
      <c r="T34" s="30"/>
      <c r="U34" s="31"/>
    </row>
    <row r="35" spans="2:21" x14ac:dyDescent="0.3">
      <c r="B35" s="34">
        <v>700</v>
      </c>
      <c r="C35" s="276" t="s">
        <v>44</v>
      </c>
      <c r="D35" s="277"/>
      <c r="E35" s="62">
        <v>1.7827854239463738</v>
      </c>
      <c r="F35" s="220">
        <v>1042.0320000000002</v>
      </c>
      <c r="G35" s="62">
        <f>H35/E8</f>
        <v>0.11746280344557557</v>
      </c>
      <c r="H35" s="63">
        <v>60</v>
      </c>
      <c r="I35" s="212">
        <f t="shared" si="9"/>
        <v>4.2786850174712975E-2</v>
      </c>
      <c r="J35" s="213">
        <f>H35</f>
        <v>60</v>
      </c>
      <c r="K35" s="62">
        <f t="shared" si="11"/>
        <v>4.2786850174712975E-2</v>
      </c>
      <c r="L35" s="63">
        <v>60</v>
      </c>
      <c r="M35" s="279"/>
      <c r="N35" s="282"/>
      <c r="O35" s="30"/>
      <c r="S35" s="3"/>
      <c r="T35" s="30"/>
      <c r="U35" s="31"/>
    </row>
    <row r="36" spans="2:21" x14ac:dyDescent="0.3">
      <c r="B36" s="234">
        <v>700</v>
      </c>
      <c r="C36" s="235" t="s">
        <v>45</v>
      </c>
      <c r="D36" s="235"/>
      <c r="E36" s="238" t="s">
        <v>23</v>
      </c>
      <c r="F36" s="239" t="s">
        <v>23</v>
      </c>
      <c r="G36" s="62">
        <f>H36/G8</f>
        <v>3.7206954570947839</v>
      </c>
      <c r="H36" s="240">
        <v>3317</v>
      </c>
      <c r="I36" s="212">
        <f t="shared" si="9"/>
        <v>2.3653997004920488</v>
      </c>
      <c r="J36" s="241">
        <f>H36</f>
        <v>3317</v>
      </c>
      <c r="K36" s="62">
        <f t="shared" si="11"/>
        <v>2.3653997004920488</v>
      </c>
      <c r="L36" s="240">
        <v>3317</v>
      </c>
      <c r="M36" s="280"/>
      <c r="N36" s="283"/>
      <c r="O36" s="30"/>
      <c r="S36" s="3"/>
      <c r="T36" s="30"/>
      <c r="U36" s="31"/>
    </row>
    <row r="37" spans="2:21" ht="14.5" thickBot="1" x14ac:dyDescent="0.35">
      <c r="B37" s="65"/>
      <c r="C37" s="66" t="s">
        <v>46</v>
      </c>
      <c r="D37" s="66"/>
      <c r="E37" s="237">
        <f t="shared" ref="E37:L37" si="13">SUM(E27:E36)</f>
        <v>6.1066482031938625</v>
      </c>
      <c r="F37" s="67">
        <f t="shared" si="13"/>
        <v>4540.6394</v>
      </c>
      <c r="G37" s="237">
        <f t="shared" si="13"/>
        <v>7.9956304288215563</v>
      </c>
      <c r="H37" s="67">
        <f t="shared" si="13"/>
        <v>7083.386438022686</v>
      </c>
      <c r="I37" s="237">
        <f t="shared" si="13"/>
        <v>7.546169748286875</v>
      </c>
      <c r="J37" s="67">
        <f t="shared" si="13"/>
        <v>10581.993838022685</v>
      </c>
      <c r="K37" s="237">
        <f t="shared" si="13"/>
        <v>6.8538829066533555</v>
      </c>
      <c r="L37" s="67">
        <f t="shared" si="13"/>
        <v>9611.2000000000007</v>
      </c>
      <c r="M37" s="68"/>
      <c r="N37" s="69"/>
      <c r="O37" s="30"/>
      <c r="T37" s="30"/>
      <c r="U37" s="31"/>
    </row>
    <row r="38" spans="2:21" ht="21.65" customHeight="1" x14ac:dyDescent="0.3">
      <c r="B38" s="70"/>
      <c r="C38" s="12"/>
      <c r="D38" s="12"/>
      <c r="E38" s="200"/>
      <c r="F38" s="201"/>
      <c r="G38" s="71"/>
      <c r="H38" s="72"/>
      <c r="I38" s="214"/>
      <c r="J38" s="215"/>
      <c r="K38" s="71"/>
      <c r="L38" s="72"/>
      <c r="M38" s="73"/>
      <c r="O38" s="30"/>
    </row>
    <row r="39" spans="2:21" x14ac:dyDescent="0.3">
      <c r="B39" s="273" t="s">
        <v>47</v>
      </c>
      <c r="C39" s="273"/>
      <c r="D39" s="273"/>
      <c r="E39" s="200">
        <f>E37+E24</f>
        <v>31.647079514063794</v>
      </c>
      <c r="F39" s="201">
        <f>ROUND(F37+F24,2)</f>
        <v>17599.91</v>
      </c>
      <c r="G39" s="71">
        <f>G37+G24</f>
        <v>33.997338815056736</v>
      </c>
      <c r="H39" s="72">
        <f>ROUND(H37+H24,2)</f>
        <v>30263.91</v>
      </c>
      <c r="I39" s="214">
        <f>I37+I24</f>
        <v>33.389282080827002</v>
      </c>
      <c r="J39" s="215">
        <f>ROUND(J37+J24,2)</f>
        <v>46821.79</v>
      </c>
      <c r="K39" s="71">
        <f>K37+K24</f>
        <v>32.779109025903082</v>
      </c>
      <c r="L39" s="72">
        <f>ROUND(L37+L24,2)</f>
        <v>45966.14</v>
      </c>
      <c r="M39" s="73"/>
    </row>
    <row r="40" spans="2:21" x14ac:dyDescent="0.3">
      <c r="B40" s="273" t="s">
        <v>48</v>
      </c>
      <c r="C40" s="273"/>
      <c r="D40" s="74">
        <v>0.22</v>
      </c>
      <c r="E40" s="249">
        <f>E39*D40</f>
        <v>6.9623574930940348</v>
      </c>
      <c r="F40" s="201">
        <f>F39*D40</f>
        <v>3871.9802</v>
      </c>
      <c r="G40" s="75">
        <f>G39*D40</f>
        <v>7.479414539312482</v>
      </c>
      <c r="H40" s="72">
        <f>H39*D40</f>
        <v>6658.0601999999999</v>
      </c>
      <c r="I40" s="216">
        <f>I39*D40</f>
        <v>7.3456420577819408</v>
      </c>
      <c r="J40" s="215">
        <f>J39*D40</f>
        <v>10300.793799999999</v>
      </c>
      <c r="K40" s="246">
        <f>K39*D40</f>
        <v>7.211403985698678</v>
      </c>
      <c r="L40" s="247">
        <f>L39*D40</f>
        <v>10112.550799999999</v>
      </c>
    </row>
    <row r="41" spans="2:21" x14ac:dyDescent="0.3">
      <c r="B41" s="12" t="s">
        <v>49</v>
      </c>
      <c r="C41" s="12"/>
      <c r="D41" s="12"/>
      <c r="E41" s="200">
        <f>E40+E39</f>
        <v>38.60943700715783</v>
      </c>
      <c r="F41" s="201">
        <f>F40+F39</f>
        <v>21471.890200000002</v>
      </c>
      <c r="G41" s="71">
        <f>G39+G40</f>
        <v>41.476753354369215</v>
      </c>
      <c r="H41" s="72">
        <f>H40+H39</f>
        <v>36921.970199999996</v>
      </c>
      <c r="I41" s="214">
        <f>I40+I39</f>
        <v>40.734924138608946</v>
      </c>
      <c r="J41" s="215">
        <f>J40+J39</f>
        <v>57122.5838</v>
      </c>
      <c r="K41" s="71">
        <f>K39+K40</f>
        <v>39.990513011601763</v>
      </c>
      <c r="L41" s="72">
        <f>L39+L40</f>
        <v>56078.690799999997</v>
      </c>
      <c r="M41" s="73"/>
    </row>
    <row r="42" spans="2:21" x14ac:dyDescent="0.3">
      <c r="B42" s="12" t="s">
        <v>50</v>
      </c>
      <c r="C42" s="12"/>
      <c r="D42" s="12"/>
      <c r="E42" s="202">
        <v>8</v>
      </c>
      <c r="F42" s="201">
        <f>F39*E42</f>
        <v>140799.28</v>
      </c>
      <c r="G42" s="76">
        <v>4</v>
      </c>
      <c r="H42" s="72">
        <f>H39*G42</f>
        <v>121055.64</v>
      </c>
      <c r="I42" s="242">
        <v>4</v>
      </c>
      <c r="J42" s="215">
        <f>J39*I42</f>
        <v>187287.16</v>
      </c>
      <c r="K42" s="76">
        <v>12</v>
      </c>
      <c r="L42" s="72">
        <f>L39*K42</f>
        <v>551593.67999999993</v>
      </c>
      <c r="M42" s="77"/>
      <c r="N42" s="78"/>
    </row>
    <row r="43" spans="2:21" ht="14.5" thickBot="1" x14ac:dyDescent="0.35">
      <c r="B43" s="12" t="s">
        <v>51</v>
      </c>
      <c r="C43" s="12"/>
      <c r="D43" s="12"/>
      <c r="E43" s="203">
        <v>8</v>
      </c>
      <c r="F43" s="204">
        <f>F41*E43</f>
        <v>171775.12160000001</v>
      </c>
      <c r="G43" s="79">
        <v>4</v>
      </c>
      <c r="H43" s="80">
        <f>H41*G43</f>
        <v>147687.88079999998</v>
      </c>
      <c r="I43" s="243">
        <v>4</v>
      </c>
      <c r="J43" s="217">
        <f>J41*I43</f>
        <v>228490.3352</v>
      </c>
      <c r="K43" s="79">
        <v>12</v>
      </c>
      <c r="L43" s="80">
        <f>L41*K43</f>
        <v>672944.28960000002</v>
      </c>
      <c r="M43" s="81"/>
      <c r="N43" s="82"/>
    </row>
    <row r="44" spans="2:21" ht="15.5" x14ac:dyDescent="0.35">
      <c r="B44" s="274"/>
      <c r="C44" s="274"/>
      <c r="D44" s="274"/>
      <c r="E44" s="274"/>
      <c r="F44" s="274"/>
      <c r="G44" s="83"/>
      <c r="H44" s="11"/>
    </row>
    <row r="45" spans="2:21" ht="49.75" customHeight="1" x14ac:dyDescent="0.3">
      <c r="B45" s="275" t="s">
        <v>52</v>
      </c>
      <c r="C45" s="275"/>
      <c r="D45" s="275"/>
      <c r="E45" s="275"/>
      <c r="F45" s="275"/>
      <c r="G45" s="275"/>
      <c r="H45" s="275"/>
      <c r="I45" s="275"/>
      <c r="J45" s="275"/>
      <c r="K45" s="275"/>
      <c r="L45" s="275"/>
    </row>
    <row r="46" spans="2:21" ht="15.5" x14ac:dyDescent="0.35">
      <c r="B46" s="84"/>
      <c r="C46" s="11"/>
      <c r="D46" s="11"/>
      <c r="E46" s="11"/>
      <c r="F46" s="11"/>
      <c r="G46" s="11"/>
      <c r="H46" s="11"/>
    </row>
    <row r="47" spans="2:21" ht="15.5" x14ac:dyDescent="0.35">
      <c r="B47" s="11"/>
      <c r="C47" s="11"/>
      <c r="D47" s="11"/>
      <c r="E47" s="11"/>
      <c r="F47" s="11"/>
      <c r="G47" s="11"/>
      <c r="H47" s="11"/>
    </row>
    <row r="48" spans="2:21" x14ac:dyDescent="0.3">
      <c r="B48" s="12" t="s">
        <v>53</v>
      </c>
      <c r="C48" s="12"/>
      <c r="D48" s="12"/>
      <c r="E48" s="12" t="s">
        <v>54</v>
      </c>
    </row>
    <row r="50" spans="2:8" x14ac:dyDescent="0.3">
      <c r="B50" s="85" t="s">
        <v>55</v>
      </c>
      <c r="C50" s="85"/>
      <c r="D50" s="85"/>
      <c r="E50" s="85" t="s">
        <v>55</v>
      </c>
      <c r="F50" s="85"/>
      <c r="G50" s="85"/>
    </row>
    <row r="51" spans="2:8" ht="15.5" x14ac:dyDescent="0.35">
      <c r="B51" s="11"/>
      <c r="C51" s="11"/>
      <c r="D51" s="11"/>
      <c r="E51" s="11"/>
      <c r="F51" s="11"/>
      <c r="G51" s="11"/>
      <c r="H51" s="11"/>
    </row>
  </sheetData>
  <mergeCells count="26">
    <mergeCell ref="M14:M20"/>
    <mergeCell ref="C19:D19"/>
    <mergeCell ref="C20:D20"/>
    <mergeCell ref="C28:D28"/>
    <mergeCell ref="N27:N36"/>
    <mergeCell ref="M30:M32"/>
    <mergeCell ref="M33:M36"/>
    <mergeCell ref="M21:M23"/>
    <mergeCell ref="M27:M28"/>
    <mergeCell ref="B39:D39"/>
    <mergeCell ref="B44:F44"/>
    <mergeCell ref="G12:H12"/>
    <mergeCell ref="B45:L45"/>
    <mergeCell ref="K12:L12"/>
    <mergeCell ref="B40:C40"/>
    <mergeCell ref="C33:D33"/>
    <mergeCell ref="C34:D34"/>
    <mergeCell ref="C35:D35"/>
    <mergeCell ref="C27:D27"/>
    <mergeCell ref="E12:F12"/>
    <mergeCell ref="A3:N3"/>
    <mergeCell ref="I11:J11"/>
    <mergeCell ref="I12:J12"/>
    <mergeCell ref="E11:F11"/>
    <mergeCell ref="G11:H11"/>
    <mergeCell ref="K11:L1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B0822-DBBA-4AD8-905C-5D388C79D345}">
  <sheetPr codeName="Sheet4"/>
  <dimension ref="A1:P136"/>
  <sheetViews>
    <sheetView showOutlineSymbols="0" showWhiteSpace="0" workbookViewId="0">
      <selection activeCell="B4" sqref="B4"/>
    </sheetView>
  </sheetViews>
  <sheetFormatPr defaultColWidth="9.1796875" defaultRowHeight="14.5" x14ac:dyDescent="0.35"/>
  <cols>
    <col min="1" max="1" width="9.1796875" style="88" customWidth="1"/>
    <col min="2" max="2" width="7.81640625" style="88" customWidth="1"/>
    <col min="3" max="3" width="14.7265625" style="88" customWidth="1"/>
    <col min="4" max="4" width="14.26953125" style="88" customWidth="1"/>
    <col min="5" max="7" width="14.7265625" style="88" customWidth="1"/>
    <col min="8" max="10" width="9.1796875" style="88"/>
    <col min="11" max="11" width="11" style="88" customWidth="1"/>
    <col min="12" max="16384" width="9.1796875" style="88"/>
  </cols>
  <sheetData>
    <row r="1" spans="1:16" x14ac:dyDescent="0.35">
      <c r="A1"/>
      <c r="B1" s="86"/>
      <c r="C1" s="86"/>
      <c r="D1" s="86"/>
      <c r="E1" s="86"/>
      <c r="F1" s="86"/>
      <c r="G1" s="87"/>
    </row>
    <row r="2" spans="1:16" x14ac:dyDescent="0.35">
      <c r="A2" s="86"/>
      <c r="B2" s="86"/>
      <c r="C2" s="86"/>
      <c r="D2" s="86"/>
      <c r="E2" s="86"/>
      <c r="F2" s="89"/>
      <c r="G2" s="90"/>
    </row>
    <row r="3" spans="1:16" x14ac:dyDescent="0.35">
      <c r="A3" s="91"/>
      <c r="B3" s="91"/>
      <c r="C3" s="91"/>
      <c r="D3" s="91"/>
      <c r="E3" s="91"/>
      <c r="F3" s="89"/>
      <c r="G3" s="90"/>
      <c r="H3" s="92"/>
      <c r="I3" s="92"/>
      <c r="J3" s="92"/>
      <c r="K3" s="93" t="s">
        <v>2</v>
      </c>
      <c r="L3" s="93" t="s">
        <v>61</v>
      </c>
      <c r="M3" s="94"/>
      <c r="N3" s="92"/>
      <c r="O3" s="92"/>
    </row>
    <row r="4" spans="1:16" ht="18.5" x14ac:dyDescent="0.45">
      <c r="A4" s="91"/>
      <c r="B4" s="95" t="s">
        <v>62</v>
      </c>
      <c r="C4" s="91"/>
      <c r="D4" s="91"/>
      <c r="E4" s="89"/>
      <c r="F4" s="96" t="s">
        <v>5</v>
      </c>
      <c r="G4" s="91"/>
      <c r="H4" s="92"/>
      <c r="I4" s="92"/>
      <c r="J4" s="92"/>
      <c r="K4" s="97" t="s">
        <v>63</v>
      </c>
      <c r="L4" s="98">
        <v>510.8</v>
      </c>
      <c r="M4" s="99">
        <f>L4/$L$9</f>
        <v>0.36425871782072317</v>
      </c>
      <c r="N4" s="100"/>
      <c r="O4" s="101"/>
    </row>
    <row r="5" spans="1:16" x14ac:dyDescent="0.35">
      <c r="A5" s="91"/>
      <c r="B5" s="91"/>
      <c r="C5" s="91"/>
      <c r="D5" s="91"/>
      <c r="E5" s="91"/>
      <c r="F5" s="102"/>
      <c r="G5" s="91"/>
      <c r="H5" s="92"/>
      <c r="I5" s="92"/>
      <c r="J5" s="92"/>
      <c r="K5" s="97" t="s">
        <v>64</v>
      </c>
      <c r="L5" s="98">
        <v>0</v>
      </c>
      <c r="M5" s="99">
        <f>L5/$L$9</f>
        <v>0</v>
      </c>
      <c r="N5" s="103"/>
      <c r="O5" s="101"/>
    </row>
    <row r="6" spans="1:16" x14ac:dyDescent="0.35">
      <c r="A6" s="91"/>
      <c r="B6" s="104" t="s">
        <v>65</v>
      </c>
      <c r="C6" s="105"/>
      <c r="D6" s="106"/>
      <c r="E6" s="107">
        <v>45261</v>
      </c>
      <c r="F6" s="108"/>
      <c r="G6" s="91"/>
      <c r="H6" s="92"/>
      <c r="I6" s="92"/>
      <c r="J6" s="92"/>
      <c r="K6" s="97" t="s">
        <v>66</v>
      </c>
      <c r="L6" s="98">
        <v>0</v>
      </c>
      <c r="M6" s="99">
        <f>L6/$L$9</f>
        <v>0</v>
      </c>
      <c r="N6" s="109"/>
      <c r="O6" s="109"/>
    </row>
    <row r="7" spans="1:16" x14ac:dyDescent="0.35">
      <c r="A7" s="91"/>
      <c r="B7" s="110" t="s">
        <v>67</v>
      </c>
      <c r="C7" s="89"/>
      <c r="D7" s="92"/>
      <c r="E7" s="111">
        <v>108</v>
      </c>
      <c r="F7" s="112" t="s">
        <v>68</v>
      </c>
      <c r="G7" s="91"/>
      <c r="H7" s="92"/>
      <c r="I7" s="92"/>
      <c r="J7" s="92"/>
      <c r="K7" s="97" t="s">
        <v>69</v>
      </c>
      <c r="L7" s="98">
        <v>0</v>
      </c>
      <c r="M7" s="99">
        <f>L7/$L$9</f>
        <v>0</v>
      </c>
      <c r="N7" s="113"/>
      <c r="O7" s="113"/>
    </row>
    <row r="8" spans="1:16" x14ac:dyDescent="0.35">
      <c r="A8" s="91"/>
      <c r="B8" s="110" t="s">
        <v>70</v>
      </c>
      <c r="C8" s="89"/>
      <c r="D8" s="114">
        <f>E6-1</f>
        <v>45260</v>
      </c>
      <c r="E8" s="115">
        <v>454554.1</v>
      </c>
      <c r="F8" s="112" t="s">
        <v>71</v>
      </c>
      <c r="G8" s="91"/>
      <c r="H8" s="92"/>
      <c r="I8" s="92"/>
      <c r="J8" s="92"/>
      <c r="K8" s="97" t="s">
        <v>72</v>
      </c>
      <c r="L8" s="98">
        <v>0</v>
      </c>
      <c r="M8" s="99">
        <f>L8/$L$9</f>
        <v>0</v>
      </c>
      <c r="N8" s="113"/>
      <c r="O8" s="113"/>
    </row>
    <row r="9" spans="1:16" x14ac:dyDescent="0.35">
      <c r="A9" s="91"/>
      <c r="B9" s="110" t="s">
        <v>70</v>
      </c>
      <c r="C9" s="89"/>
      <c r="D9" s="114">
        <f>EDATE(D8,E7)</f>
        <v>48548</v>
      </c>
      <c r="E9" s="115">
        <v>254470.06</v>
      </c>
      <c r="F9" s="112" t="s">
        <v>71</v>
      </c>
      <c r="G9" s="91"/>
      <c r="H9" s="92"/>
      <c r="I9" s="92"/>
      <c r="J9" s="92"/>
      <c r="K9" s="116" t="s">
        <v>73</v>
      </c>
      <c r="L9" s="117">
        <v>1402.2999999999997</v>
      </c>
      <c r="M9" s="116"/>
      <c r="N9" s="113"/>
      <c r="O9" s="113"/>
    </row>
    <row r="10" spans="1:16" x14ac:dyDescent="0.35">
      <c r="A10" s="91"/>
      <c r="B10" s="110" t="s">
        <v>74</v>
      </c>
      <c r="C10" s="89"/>
      <c r="D10" s="92"/>
      <c r="E10" s="118">
        <f>M4</f>
        <v>0.36425871782072317</v>
      </c>
      <c r="F10" s="112"/>
      <c r="G10" s="91"/>
      <c r="H10" s="92"/>
      <c r="I10" s="92"/>
      <c r="J10" s="92"/>
      <c r="K10" s="92"/>
      <c r="L10" s="92"/>
      <c r="M10" s="119"/>
      <c r="N10" s="119"/>
      <c r="O10" s="119"/>
    </row>
    <row r="11" spans="1:16" x14ac:dyDescent="0.35">
      <c r="A11" s="91"/>
      <c r="B11" s="110" t="s">
        <v>75</v>
      </c>
      <c r="C11" s="89"/>
      <c r="D11" s="92"/>
      <c r="E11" s="120">
        <f>ROUND(E8*E$10,2)</f>
        <v>165575.29</v>
      </c>
      <c r="F11" s="112" t="s">
        <v>71</v>
      </c>
      <c r="G11" s="91"/>
      <c r="H11" s="92"/>
      <c r="I11" s="92"/>
      <c r="J11" s="92"/>
      <c r="K11" s="92"/>
      <c r="L11" s="92"/>
      <c r="M11" s="119"/>
      <c r="N11" s="119"/>
      <c r="O11" s="119"/>
    </row>
    <row r="12" spans="1:16" x14ac:dyDescent="0.35">
      <c r="A12" s="91"/>
      <c r="B12" s="110" t="s">
        <v>76</v>
      </c>
      <c r="C12" s="89"/>
      <c r="D12" s="92"/>
      <c r="E12" s="120">
        <f>ROUND(E9*E$10,2)</f>
        <v>92692.94</v>
      </c>
      <c r="F12" s="112" t="s">
        <v>71</v>
      </c>
      <c r="G12" s="91"/>
      <c r="H12" s="92"/>
      <c r="I12" s="92"/>
      <c r="J12" s="92"/>
      <c r="K12" s="121"/>
      <c r="L12" s="121"/>
      <c r="M12" s="113"/>
      <c r="N12" s="113"/>
      <c r="O12" s="113"/>
      <c r="P12" s="122"/>
    </row>
    <row r="13" spans="1:16" x14ac:dyDescent="0.35">
      <c r="A13" s="91"/>
      <c r="B13" s="123" t="s">
        <v>77</v>
      </c>
      <c r="C13" s="124"/>
      <c r="D13" s="125"/>
      <c r="E13" s="126">
        <v>3.4000000000000002E-2</v>
      </c>
      <c r="F13" s="127"/>
      <c r="G13" s="91"/>
      <c r="H13" s="92"/>
      <c r="I13" s="92"/>
      <c r="J13" s="92"/>
      <c r="K13" s="121"/>
      <c r="L13" s="121"/>
      <c r="M13" s="113"/>
      <c r="N13" s="113"/>
      <c r="O13" s="113"/>
      <c r="P13" s="122"/>
    </row>
    <row r="14" spans="1:16" x14ac:dyDescent="0.35">
      <c r="A14" s="91"/>
      <c r="B14" s="111"/>
      <c r="C14" s="89"/>
      <c r="D14" s="92"/>
      <c r="E14" s="128"/>
      <c r="F14" s="111"/>
      <c r="G14" s="91"/>
      <c r="H14" s="92"/>
      <c r="I14" s="92"/>
      <c r="J14" s="92"/>
      <c r="K14" s="121"/>
      <c r="L14" s="121"/>
      <c r="M14" s="113"/>
      <c r="N14" s="113"/>
      <c r="O14" s="113"/>
      <c r="P14" s="122"/>
    </row>
    <row r="15" spans="1:16" x14ac:dyDescent="0.35">
      <c r="A15" s="92"/>
      <c r="B15" s="92"/>
      <c r="C15" s="92"/>
      <c r="D15" s="92"/>
      <c r="E15" s="92"/>
      <c r="F15" s="92"/>
      <c r="G15" s="92"/>
      <c r="H15" s="92"/>
      <c r="I15" s="92"/>
      <c r="J15" s="92"/>
      <c r="K15" s="121"/>
      <c r="L15" s="121"/>
      <c r="M15" s="113"/>
      <c r="N15" s="113"/>
      <c r="O15" s="113"/>
      <c r="P15" s="122"/>
    </row>
    <row r="16" spans="1:16" ht="15" thickBot="1" x14ac:dyDescent="0.4">
      <c r="A16" s="129" t="s">
        <v>78</v>
      </c>
      <c r="B16" s="129" t="s">
        <v>79</v>
      </c>
      <c r="C16" s="129" t="s">
        <v>80</v>
      </c>
      <c r="D16" s="129" t="s">
        <v>81</v>
      </c>
      <c r="E16" s="129" t="s">
        <v>82</v>
      </c>
      <c r="F16" s="129" t="s">
        <v>83</v>
      </c>
      <c r="G16" s="129" t="s">
        <v>84</v>
      </c>
      <c r="H16" s="92"/>
      <c r="I16" s="92"/>
      <c r="J16" s="92"/>
      <c r="K16" s="121"/>
      <c r="L16" s="121"/>
      <c r="M16" s="113"/>
      <c r="N16" s="113"/>
      <c r="O16" s="113"/>
      <c r="P16" s="122"/>
    </row>
    <row r="17" spans="1:16" x14ac:dyDescent="0.35">
      <c r="A17" s="205">
        <f>E6</f>
        <v>45261</v>
      </c>
      <c r="B17" s="206">
        <v>1</v>
      </c>
      <c r="C17" s="207">
        <f>E11</f>
        <v>165575.29</v>
      </c>
      <c r="D17" s="208">
        <f>ROUND(IPMT($E$13/12,B17,$E$7,-$E$11,$E$12,0),2)</f>
        <v>469.13</v>
      </c>
      <c r="E17" s="208">
        <f>ROUND(PPMT($E$13/12,B17,$E$7,-$E$11,$E$12,0),2)</f>
        <v>577.79</v>
      </c>
      <c r="F17" s="208">
        <f>ROUND(PMT($E$13/12,E7,-E11,E12),2)</f>
        <v>1046.92</v>
      </c>
      <c r="G17" s="208">
        <f>C17-E17</f>
        <v>164997.5</v>
      </c>
      <c r="H17" s="92"/>
      <c r="I17" s="92"/>
      <c r="J17" s="92"/>
      <c r="K17" s="121"/>
      <c r="L17" s="121"/>
      <c r="M17" s="113"/>
      <c r="N17" s="113"/>
      <c r="O17" s="113"/>
      <c r="P17" s="122"/>
    </row>
    <row r="18" spans="1:16" x14ac:dyDescent="0.35">
      <c r="A18" s="205">
        <f>EDATE(A17,1)</f>
        <v>45292</v>
      </c>
      <c r="B18" s="206">
        <v>2</v>
      </c>
      <c r="C18" s="207">
        <f>G17</f>
        <v>164997.5</v>
      </c>
      <c r="D18" s="208">
        <f t="shared" ref="D18:D75" si="0">ROUND(C18*$E$13/12,2)</f>
        <v>467.49</v>
      </c>
      <c r="E18" s="208">
        <f>F18-D18</f>
        <v>579.43000000000006</v>
      </c>
      <c r="F18" s="208">
        <f>F17</f>
        <v>1046.92</v>
      </c>
      <c r="G18" s="208">
        <f t="shared" ref="G18:G75" si="1">C18-E18</f>
        <v>164418.07</v>
      </c>
      <c r="H18" s="92"/>
      <c r="I18" s="92"/>
      <c r="J18" s="92"/>
      <c r="K18" s="121"/>
      <c r="L18" s="121"/>
      <c r="M18" s="113"/>
      <c r="N18" s="113"/>
      <c r="O18" s="113"/>
      <c r="P18" s="122"/>
    </row>
    <row r="19" spans="1:16" x14ac:dyDescent="0.35">
      <c r="A19" s="205">
        <f>EDATE(A18,1)</f>
        <v>45323</v>
      </c>
      <c r="B19" s="206">
        <v>3</v>
      </c>
      <c r="C19" s="207">
        <f>G18</f>
        <v>164418.07</v>
      </c>
      <c r="D19" s="208">
        <f t="shared" si="0"/>
        <v>465.85</v>
      </c>
      <c r="E19" s="208">
        <f>F19-D19</f>
        <v>581.07000000000005</v>
      </c>
      <c r="F19" s="208">
        <f t="shared" ref="F19:F82" si="2">F18</f>
        <v>1046.92</v>
      </c>
      <c r="G19" s="208">
        <f t="shared" si="1"/>
        <v>163837</v>
      </c>
      <c r="H19" s="92"/>
      <c r="I19" s="92"/>
      <c r="J19" s="92"/>
      <c r="K19" s="121"/>
      <c r="L19" s="121"/>
      <c r="M19" s="113"/>
      <c r="N19" s="113"/>
      <c r="O19" s="113"/>
      <c r="P19" s="122"/>
    </row>
    <row r="20" spans="1:16" x14ac:dyDescent="0.35">
      <c r="A20" s="205">
        <f t="shared" ref="A20:A83" si="3">EDATE(A19,1)</f>
        <v>45352</v>
      </c>
      <c r="B20" s="206">
        <v>4</v>
      </c>
      <c r="C20" s="207">
        <f t="shared" ref="C20:C75" si="4">G19</f>
        <v>163837</v>
      </c>
      <c r="D20" s="208">
        <f t="shared" si="0"/>
        <v>464.2</v>
      </c>
      <c r="E20" s="208">
        <f t="shared" ref="E20:E75" si="5">F20-D20</f>
        <v>582.72</v>
      </c>
      <c r="F20" s="208">
        <f t="shared" si="2"/>
        <v>1046.92</v>
      </c>
      <c r="G20" s="208">
        <f t="shared" si="1"/>
        <v>163254.28</v>
      </c>
      <c r="H20" s="92"/>
      <c r="I20" s="92"/>
      <c r="J20" s="92"/>
      <c r="K20" s="121"/>
      <c r="L20" s="121"/>
      <c r="M20" s="113"/>
      <c r="N20" s="113"/>
      <c r="O20" s="113"/>
      <c r="P20" s="122"/>
    </row>
    <row r="21" spans="1:16" x14ac:dyDescent="0.35">
      <c r="A21" s="205">
        <f t="shared" si="3"/>
        <v>45383</v>
      </c>
      <c r="B21" s="206">
        <v>5</v>
      </c>
      <c r="C21" s="207">
        <f t="shared" si="4"/>
        <v>163254.28</v>
      </c>
      <c r="D21" s="208">
        <f t="shared" si="0"/>
        <v>462.55</v>
      </c>
      <c r="E21" s="208">
        <f t="shared" si="5"/>
        <v>584.37000000000012</v>
      </c>
      <c r="F21" s="208">
        <f t="shared" si="2"/>
        <v>1046.92</v>
      </c>
      <c r="G21" s="208">
        <f t="shared" si="1"/>
        <v>162669.91</v>
      </c>
      <c r="H21" s="92"/>
      <c r="I21" s="92"/>
      <c r="J21" s="92"/>
      <c r="K21" s="121"/>
      <c r="L21" s="121"/>
      <c r="M21" s="113"/>
      <c r="N21" s="113"/>
      <c r="O21" s="113"/>
      <c r="P21" s="122"/>
    </row>
    <row r="22" spans="1:16" x14ac:dyDescent="0.35">
      <c r="A22" s="205">
        <f t="shared" si="3"/>
        <v>45413</v>
      </c>
      <c r="B22" s="206">
        <v>6</v>
      </c>
      <c r="C22" s="207">
        <f t="shared" si="4"/>
        <v>162669.91</v>
      </c>
      <c r="D22" s="208">
        <f t="shared" si="0"/>
        <v>460.9</v>
      </c>
      <c r="E22" s="208">
        <f t="shared" si="5"/>
        <v>586.0200000000001</v>
      </c>
      <c r="F22" s="208">
        <f t="shared" si="2"/>
        <v>1046.92</v>
      </c>
      <c r="G22" s="208">
        <f t="shared" si="1"/>
        <v>162083.89000000001</v>
      </c>
      <c r="K22" s="136"/>
      <c r="L22" s="136"/>
      <c r="M22" s="137"/>
      <c r="N22" s="137"/>
      <c r="O22" s="137"/>
      <c r="P22" s="122"/>
    </row>
    <row r="23" spans="1:16" x14ac:dyDescent="0.35">
      <c r="A23" s="205">
        <f t="shared" si="3"/>
        <v>45444</v>
      </c>
      <c r="B23" s="206">
        <v>7</v>
      </c>
      <c r="C23" s="207">
        <f t="shared" si="4"/>
        <v>162083.89000000001</v>
      </c>
      <c r="D23" s="208">
        <f t="shared" si="0"/>
        <v>459.24</v>
      </c>
      <c r="E23" s="208">
        <f t="shared" si="5"/>
        <v>587.68000000000006</v>
      </c>
      <c r="F23" s="208">
        <f t="shared" si="2"/>
        <v>1046.92</v>
      </c>
      <c r="G23" s="208">
        <f t="shared" si="1"/>
        <v>161496.21000000002</v>
      </c>
      <c r="K23" s="136"/>
      <c r="L23" s="136"/>
      <c r="M23" s="137"/>
      <c r="N23" s="137"/>
      <c r="O23" s="137"/>
      <c r="P23" s="122"/>
    </row>
    <row r="24" spans="1:16" x14ac:dyDescent="0.35">
      <c r="A24" s="205">
        <f>EDATE(A23,1)</f>
        <v>45474</v>
      </c>
      <c r="B24" s="206">
        <v>8</v>
      </c>
      <c r="C24" s="207">
        <f t="shared" si="4"/>
        <v>161496.21000000002</v>
      </c>
      <c r="D24" s="208">
        <f t="shared" si="0"/>
        <v>457.57</v>
      </c>
      <c r="E24" s="208">
        <f t="shared" si="5"/>
        <v>589.35000000000014</v>
      </c>
      <c r="F24" s="208">
        <f t="shared" si="2"/>
        <v>1046.92</v>
      </c>
      <c r="G24" s="208">
        <f t="shared" si="1"/>
        <v>160906.86000000002</v>
      </c>
      <c r="K24" s="136"/>
      <c r="L24" s="136"/>
      <c r="M24" s="137"/>
      <c r="N24" s="137"/>
      <c r="O24" s="137"/>
      <c r="P24" s="122"/>
    </row>
    <row r="25" spans="1:16" x14ac:dyDescent="0.35">
      <c r="A25" s="205">
        <f t="shared" si="3"/>
        <v>45505</v>
      </c>
      <c r="B25" s="206">
        <v>9</v>
      </c>
      <c r="C25" s="207">
        <f t="shared" si="4"/>
        <v>160906.86000000002</v>
      </c>
      <c r="D25" s="208">
        <f t="shared" si="0"/>
        <v>455.9</v>
      </c>
      <c r="E25" s="208">
        <f t="shared" si="5"/>
        <v>591.0200000000001</v>
      </c>
      <c r="F25" s="208">
        <f t="shared" si="2"/>
        <v>1046.92</v>
      </c>
      <c r="G25" s="208">
        <f t="shared" si="1"/>
        <v>160315.84000000003</v>
      </c>
      <c r="K25" s="136"/>
      <c r="L25" s="136"/>
      <c r="M25" s="137"/>
      <c r="N25" s="137"/>
      <c r="O25" s="137"/>
      <c r="P25" s="122"/>
    </row>
    <row r="26" spans="1:16" x14ac:dyDescent="0.35">
      <c r="A26" s="132">
        <f t="shared" si="3"/>
        <v>45536</v>
      </c>
      <c r="B26" s="133">
        <v>10</v>
      </c>
      <c r="C26" s="134">
        <f t="shared" si="4"/>
        <v>160315.84000000003</v>
      </c>
      <c r="D26" s="135">
        <f t="shared" si="0"/>
        <v>454.23</v>
      </c>
      <c r="E26" s="135">
        <f t="shared" si="5"/>
        <v>592.69000000000005</v>
      </c>
      <c r="F26" s="135">
        <f t="shared" si="2"/>
        <v>1046.92</v>
      </c>
      <c r="G26" s="135">
        <f t="shared" si="1"/>
        <v>159723.15000000002</v>
      </c>
      <c r="K26" s="136"/>
      <c r="L26" s="136"/>
      <c r="M26" s="137"/>
      <c r="N26" s="137"/>
      <c r="O26" s="137"/>
      <c r="P26" s="122"/>
    </row>
    <row r="27" spans="1:16" x14ac:dyDescent="0.35">
      <c r="A27" s="132">
        <f t="shared" si="3"/>
        <v>45566</v>
      </c>
      <c r="B27" s="133">
        <v>11</v>
      </c>
      <c r="C27" s="134">
        <f t="shared" si="4"/>
        <v>159723.15000000002</v>
      </c>
      <c r="D27" s="135">
        <f t="shared" si="0"/>
        <v>452.55</v>
      </c>
      <c r="E27" s="135">
        <f t="shared" si="5"/>
        <v>594.37000000000012</v>
      </c>
      <c r="F27" s="135">
        <f t="shared" si="2"/>
        <v>1046.92</v>
      </c>
      <c r="G27" s="135">
        <f t="shared" si="1"/>
        <v>159128.78000000003</v>
      </c>
    </row>
    <row r="28" spans="1:16" x14ac:dyDescent="0.35">
      <c r="A28" s="132">
        <f t="shared" si="3"/>
        <v>45597</v>
      </c>
      <c r="B28" s="133">
        <v>12</v>
      </c>
      <c r="C28" s="134">
        <f t="shared" si="4"/>
        <v>159128.78000000003</v>
      </c>
      <c r="D28" s="135">
        <f t="shared" si="0"/>
        <v>450.86</v>
      </c>
      <c r="E28" s="135">
        <f t="shared" si="5"/>
        <v>596.06000000000006</v>
      </c>
      <c r="F28" s="135">
        <f t="shared" si="2"/>
        <v>1046.92</v>
      </c>
      <c r="G28" s="135">
        <f t="shared" si="1"/>
        <v>158532.72000000003</v>
      </c>
    </row>
    <row r="29" spans="1:16" x14ac:dyDescent="0.35">
      <c r="A29" s="132">
        <f t="shared" si="3"/>
        <v>45627</v>
      </c>
      <c r="B29" s="133">
        <v>13</v>
      </c>
      <c r="C29" s="134">
        <f t="shared" si="4"/>
        <v>158532.72000000003</v>
      </c>
      <c r="D29" s="135">
        <f t="shared" si="0"/>
        <v>449.18</v>
      </c>
      <c r="E29" s="135">
        <f t="shared" si="5"/>
        <v>597.74</v>
      </c>
      <c r="F29" s="135">
        <f t="shared" si="2"/>
        <v>1046.92</v>
      </c>
      <c r="G29" s="135">
        <f t="shared" si="1"/>
        <v>157934.98000000004</v>
      </c>
    </row>
    <row r="30" spans="1:16" x14ac:dyDescent="0.35">
      <c r="A30" s="132">
        <f t="shared" si="3"/>
        <v>45658</v>
      </c>
      <c r="B30" s="133">
        <v>14</v>
      </c>
      <c r="C30" s="134">
        <f t="shared" si="4"/>
        <v>157934.98000000004</v>
      </c>
      <c r="D30" s="135">
        <f t="shared" si="0"/>
        <v>447.48</v>
      </c>
      <c r="E30" s="135">
        <f t="shared" si="5"/>
        <v>599.44000000000005</v>
      </c>
      <c r="F30" s="135">
        <f t="shared" si="2"/>
        <v>1046.92</v>
      </c>
      <c r="G30" s="135">
        <f t="shared" si="1"/>
        <v>157335.54000000004</v>
      </c>
    </row>
    <row r="31" spans="1:16" x14ac:dyDescent="0.35">
      <c r="A31" s="132">
        <f t="shared" si="3"/>
        <v>45689</v>
      </c>
      <c r="B31" s="133">
        <v>15</v>
      </c>
      <c r="C31" s="134">
        <f t="shared" si="4"/>
        <v>157335.54000000004</v>
      </c>
      <c r="D31" s="135">
        <f t="shared" si="0"/>
        <v>445.78</v>
      </c>
      <c r="E31" s="135">
        <f t="shared" si="5"/>
        <v>601.1400000000001</v>
      </c>
      <c r="F31" s="135">
        <f t="shared" si="2"/>
        <v>1046.92</v>
      </c>
      <c r="G31" s="135">
        <f t="shared" si="1"/>
        <v>156734.40000000002</v>
      </c>
    </row>
    <row r="32" spans="1:16" x14ac:dyDescent="0.35">
      <c r="A32" s="132">
        <f t="shared" si="3"/>
        <v>45717</v>
      </c>
      <c r="B32" s="133">
        <v>16</v>
      </c>
      <c r="C32" s="134">
        <f t="shared" si="4"/>
        <v>156734.40000000002</v>
      </c>
      <c r="D32" s="135">
        <f t="shared" si="0"/>
        <v>444.08</v>
      </c>
      <c r="E32" s="135">
        <f t="shared" si="5"/>
        <v>602.84000000000015</v>
      </c>
      <c r="F32" s="135">
        <f t="shared" si="2"/>
        <v>1046.92</v>
      </c>
      <c r="G32" s="135">
        <f t="shared" si="1"/>
        <v>156131.56000000003</v>
      </c>
    </row>
    <row r="33" spans="1:7" x14ac:dyDescent="0.35">
      <c r="A33" s="132">
        <f t="shared" si="3"/>
        <v>45748</v>
      </c>
      <c r="B33" s="133">
        <v>17</v>
      </c>
      <c r="C33" s="134">
        <f t="shared" si="4"/>
        <v>156131.56000000003</v>
      </c>
      <c r="D33" s="135">
        <f t="shared" si="0"/>
        <v>442.37</v>
      </c>
      <c r="E33" s="135">
        <f t="shared" si="5"/>
        <v>604.55000000000007</v>
      </c>
      <c r="F33" s="135">
        <f t="shared" si="2"/>
        <v>1046.92</v>
      </c>
      <c r="G33" s="135">
        <f t="shared" si="1"/>
        <v>155527.01000000004</v>
      </c>
    </row>
    <row r="34" spans="1:7" x14ac:dyDescent="0.35">
      <c r="A34" s="132">
        <f t="shared" si="3"/>
        <v>45778</v>
      </c>
      <c r="B34" s="133">
        <v>18</v>
      </c>
      <c r="C34" s="134">
        <f t="shared" si="4"/>
        <v>155527.01000000004</v>
      </c>
      <c r="D34" s="135">
        <f t="shared" si="0"/>
        <v>440.66</v>
      </c>
      <c r="E34" s="135">
        <f t="shared" si="5"/>
        <v>606.26</v>
      </c>
      <c r="F34" s="135">
        <f t="shared" si="2"/>
        <v>1046.92</v>
      </c>
      <c r="G34" s="135">
        <f t="shared" si="1"/>
        <v>154920.75000000003</v>
      </c>
    </row>
    <row r="35" spans="1:7" x14ac:dyDescent="0.35">
      <c r="A35" s="132">
        <f t="shared" si="3"/>
        <v>45809</v>
      </c>
      <c r="B35" s="133">
        <v>19</v>
      </c>
      <c r="C35" s="134">
        <f t="shared" si="4"/>
        <v>154920.75000000003</v>
      </c>
      <c r="D35" s="135">
        <f t="shared" si="0"/>
        <v>438.94</v>
      </c>
      <c r="E35" s="135">
        <f t="shared" si="5"/>
        <v>607.98</v>
      </c>
      <c r="F35" s="135">
        <f t="shared" si="2"/>
        <v>1046.92</v>
      </c>
      <c r="G35" s="135">
        <f t="shared" si="1"/>
        <v>154312.77000000002</v>
      </c>
    </row>
    <row r="36" spans="1:7" x14ac:dyDescent="0.35">
      <c r="A36" s="132">
        <f t="shared" si="3"/>
        <v>45839</v>
      </c>
      <c r="B36" s="133">
        <v>20</v>
      </c>
      <c r="C36" s="134">
        <f t="shared" si="4"/>
        <v>154312.77000000002</v>
      </c>
      <c r="D36" s="135">
        <f t="shared" si="0"/>
        <v>437.22</v>
      </c>
      <c r="E36" s="135">
        <f t="shared" si="5"/>
        <v>609.70000000000005</v>
      </c>
      <c r="F36" s="135">
        <f t="shared" si="2"/>
        <v>1046.92</v>
      </c>
      <c r="G36" s="135">
        <f t="shared" si="1"/>
        <v>153703.07</v>
      </c>
    </row>
    <row r="37" spans="1:7" x14ac:dyDescent="0.35">
      <c r="A37" s="132">
        <f t="shared" si="3"/>
        <v>45870</v>
      </c>
      <c r="B37" s="133">
        <v>21</v>
      </c>
      <c r="C37" s="134">
        <f t="shared" si="4"/>
        <v>153703.07</v>
      </c>
      <c r="D37" s="135">
        <f t="shared" si="0"/>
        <v>435.49</v>
      </c>
      <c r="E37" s="135">
        <f t="shared" si="5"/>
        <v>611.43000000000006</v>
      </c>
      <c r="F37" s="135">
        <f t="shared" si="2"/>
        <v>1046.92</v>
      </c>
      <c r="G37" s="135">
        <f t="shared" si="1"/>
        <v>153091.64000000001</v>
      </c>
    </row>
    <row r="38" spans="1:7" x14ac:dyDescent="0.35">
      <c r="A38" s="132">
        <f t="shared" si="3"/>
        <v>45901</v>
      </c>
      <c r="B38" s="133">
        <v>22</v>
      </c>
      <c r="C38" s="134">
        <f t="shared" si="4"/>
        <v>153091.64000000001</v>
      </c>
      <c r="D38" s="135">
        <f t="shared" si="0"/>
        <v>433.76</v>
      </c>
      <c r="E38" s="135">
        <f t="shared" si="5"/>
        <v>613.16000000000008</v>
      </c>
      <c r="F38" s="135">
        <f t="shared" si="2"/>
        <v>1046.92</v>
      </c>
      <c r="G38" s="135">
        <f t="shared" si="1"/>
        <v>152478.48000000001</v>
      </c>
    </row>
    <row r="39" spans="1:7" x14ac:dyDescent="0.35">
      <c r="A39" s="132">
        <f t="shared" si="3"/>
        <v>45931</v>
      </c>
      <c r="B39" s="133">
        <v>23</v>
      </c>
      <c r="C39" s="134">
        <f t="shared" si="4"/>
        <v>152478.48000000001</v>
      </c>
      <c r="D39" s="135">
        <f t="shared" si="0"/>
        <v>432.02</v>
      </c>
      <c r="E39" s="135">
        <f t="shared" si="5"/>
        <v>614.90000000000009</v>
      </c>
      <c r="F39" s="135">
        <f t="shared" si="2"/>
        <v>1046.92</v>
      </c>
      <c r="G39" s="135">
        <f t="shared" si="1"/>
        <v>151863.58000000002</v>
      </c>
    </row>
    <row r="40" spans="1:7" x14ac:dyDescent="0.35">
      <c r="A40" s="132">
        <f t="shared" si="3"/>
        <v>45962</v>
      </c>
      <c r="B40" s="133">
        <v>24</v>
      </c>
      <c r="C40" s="134">
        <f t="shared" si="4"/>
        <v>151863.58000000002</v>
      </c>
      <c r="D40" s="135">
        <f t="shared" si="0"/>
        <v>430.28</v>
      </c>
      <c r="E40" s="135">
        <f t="shared" si="5"/>
        <v>616.6400000000001</v>
      </c>
      <c r="F40" s="135">
        <f t="shared" si="2"/>
        <v>1046.92</v>
      </c>
      <c r="G40" s="135">
        <f t="shared" si="1"/>
        <v>151246.94</v>
      </c>
    </row>
    <row r="41" spans="1:7" x14ac:dyDescent="0.35">
      <c r="A41" s="132">
        <f t="shared" si="3"/>
        <v>45992</v>
      </c>
      <c r="B41" s="133">
        <v>25</v>
      </c>
      <c r="C41" s="134">
        <f t="shared" si="4"/>
        <v>151246.94</v>
      </c>
      <c r="D41" s="135">
        <f t="shared" si="0"/>
        <v>428.53</v>
      </c>
      <c r="E41" s="135">
        <f t="shared" si="5"/>
        <v>618.3900000000001</v>
      </c>
      <c r="F41" s="135">
        <f t="shared" si="2"/>
        <v>1046.92</v>
      </c>
      <c r="G41" s="135">
        <f t="shared" si="1"/>
        <v>150628.54999999999</v>
      </c>
    </row>
    <row r="42" spans="1:7" x14ac:dyDescent="0.35">
      <c r="A42" s="132">
        <f t="shared" si="3"/>
        <v>46023</v>
      </c>
      <c r="B42" s="133">
        <v>26</v>
      </c>
      <c r="C42" s="134">
        <f t="shared" si="4"/>
        <v>150628.54999999999</v>
      </c>
      <c r="D42" s="135">
        <f t="shared" si="0"/>
        <v>426.78</v>
      </c>
      <c r="E42" s="135">
        <f t="shared" si="5"/>
        <v>620.1400000000001</v>
      </c>
      <c r="F42" s="135">
        <f t="shared" si="2"/>
        <v>1046.92</v>
      </c>
      <c r="G42" s="135">
        <f t="shared" si="1"/>
        <v>150008.40999999997</v>
      </c>
    </row>
    <row r="43" spans="1:7" x14ac:dyDescent="0.35">
      <c r="A43" s="132">
        <f t="shared" si="3"/>
        <v>46054</v>
      </c>
      <c r="B43" s="133">
        <v>27</v>
      </c>
      <c r="C43" s="134">
        <f t="shared" si="4"/>
        <v>150008.40999999997</v>
      </c>
      <c r="D43" s="135">
        <f t="shared" si="0"/>
        <v>425.02</v>
      </c>
      <c r="E43" s="135">
        <f t="shared" si="5"/>
        <v>621.90000000000009</v>
      </c>
      <c r="F43" s="135">
        <f t="shared" si="2"/>
        <v>1046.92</v>
      </c>
      <c r="G43" s="135">
        <f t="shared" si="1"/>
        <v>149386.50999999998</v>
      </c>
    </row>
    <row r="44" spans="1:7" x14ac:dyDescent="0.35">
      <c r="A44" s="132">
        <f t="shared" si="3"/>
        <v>46082</v>
      </c>
      <c r="B44" s="133">
        <v>28</v>
      </c>
      <c r="C44" s="134">
        <f t="shared" si="4"/>
        <v>149386.50999999998</v>
      </c>
      <c r="D44" s="135">
        <f t="shared" si="0"/>
        <v>423.26</v>
      </c>
      <c r="E44" s="135">
        <f t="shared" si="5"/>
        <v>623.66000000000008</v>
      </c>
      <c r="F44" s="135">
        <f t="shared" si="2"/>
        <v>1046.92</v>
      </c>
      <c r="G44" s="135">
        <f t="shared" si="1"/>
        <v>148762.84999999998</v>
      </c>
    </row>
    <row r="45" spans="1:7" x14ac:dyDescent="0.35">
      <c r="A45" s="132">
        <f t="shared" si="3"/>
        <v>46113</v>
      </c>
      <c r="B45" s="133">
        <v>29</v>
      </c>
      <c r="C45" s="134">
        <f t="shared" si="4"/>
        <v>148762.84999999998</v>
      </c>
      <c r="D45" s="135">
        <f t="shared" si="0"/>
        <v>421.49</v>
      </c>
      <c r="E45" s="135">
        <f t="shared" si="5"/>
        <v>625.43000000000006</v>
      </c>
      <c r="F45" s="135">
        <f t="shared" si="2"/>
        <v>1046.92</v>
      </c>
      <c r="G45" s="135">
        <f t="shared" si="1"/>
        <v>148137.41999999998</v>
      </c>
    </row>
    <row r="46" spans="1:7" x14ac:dyDescent="0.35">
      <c r="A46" s="132">
        <f t="shared" si="3"/>
        <v>46143</v>
      </c>
      <c r="B46" s="133">
        <v>30</v>
      </c>
      <c r="C46" s="134">
        <f t="shared" si="4"/>
        <v>148137.41999999998</v>
      </c>
      <c r="D46" s="135">
        <f t="shared" si="0"/>
        <v>419.72</v>
      </c>
      <c r="E46" s="135">
        <f t="shared" si="5"/>
        <v>627.20000000000005</v>
      </c>
      <c r="F46" s="135">
        <f t="shared" si="2"/>
        <v>1046.92</v>
      </c>
      <c r="G46" s="135">
        <f t="shared" si="1"/>
        <v>147510.21999999997</v>
      </c>
    </row>
    <row r="47" spans="1:7" x14ac:dyDescent="0.35">
      <c r="A47" s="132">
        <f t="shared" si="3"/>
        <v>46174</v>
      </c>
      <c r="B47" s="133">
        <v>31</v>
      </c>
      <c r="C47" s="134">
        <f t="shared" si="4"/>
        <v>147510.21999999997</v>
      </c>
      <c r="D47" s="135">
        <f t="shared" si="0"/>
        <v>417.95</v>
      </c>
      <c r="E47" s="135">
        <f t="shared" si="5"/>
        <v>628.97</v>
      </c>
      <c r="F47" s="135">
        <f t="shared" si="2"/>
        <v>1046.92</v>
      </c>
      <c r="G47" s="135">
        <f t="shared" si="1"/>
        <v>146881.24999999997</v>
      </c>
    </row>
    <row r="48" spans="1:7" x14ac:dyDescent="0.35">
      <c r="A48" s="132">
        <f t="shared" si="3"/>
        <v>46204</v>
      </c>
      <c r="B48" s="133">
        <v>32</v>
      </c>
      <c r="C48" s="134">
        <f t="shared" si="4"/>
        <v>146881.24999999997</v>
      </c>
      <c r="D48" s="135">
        <f t="shared" si="0"/>
        <v>416.16</v>
      </c>
      <c r="E48" s="135">
        <f t="shared" si="5"/>
        <v>630.76</v>
      </c>
      <c r="F48" s="135">
        <f t="shared" si="2"/>
        <v>1046.92</v>
      </c>
      <c r="G48" s="135">
        <f t="shared" si="1"/>
        <v>146250.48999999996</v>
      </c>
    </row>
    <row r="49" spans="1:7" x14ac:dyDescent="0.35">
      <c r="A49" s="132">
        <f t="shared" si="3"/>
        <v>46235</v>
      </c>
      <c r="B49" s="133">
        <v>33</v>
      </c>
      <c r="C49" s="134">
        <f t="shared" si="4"/>
        <v>146250.48999999996</v>
      </c>
      <c r="D49" s="135">
        <f t="shared" si="0"/>
        <v>414.38</v>
      </c>
      <c r="E49" s="135">
        <f t="shared" si="5"/>
        <v>632.54000000000008</v>
      </c>
      <c r="F49" s="135">
        <f t="shared" si="2"/>
        <v>1046.92</v>
      </c>
      <c r="G49" s="135">
        <f t="shared" si="1"/>
        <v>145617.94999999995</v>
      </c>
    </row>
    <row r="50" spans="1:7" x14ac:dyDescent="0.35">
      <c r="A50" s="132">
        <f t="shared" si="3"/>
        <v>46266</v>
      </c>
      <c r="B50" s="133">
        <v>34</v>
      </c>
      <c r="C50" s="134">
        <f t="shared" si="4"/>
        <v>145617.94999999995</v>
      </c>
      <c r="D50" s="135">
        <f t="shared" si="0"/>
        <v>412.58</v>
      </c>
      <c r="E50" s="135">
        <f t="shared" si="5"/>
        <v>634.34000000000015</v>
      </c>
      <c r="F50" s="135">
        <f t="shared" si="2"/>
        <v>1046.92</v>
      </c>
      <c r="G50" s="135">
        <f t="shared" si="1"/>
        <v>144983.60999999996</v>
      </c>
    </row>
    <row r="51" spans="1:7" x14ac:dyDescent="0.35">
      <c r="A51" s="132">
        <f t="shared" si="3"/>
        <v>46296</v>
      </c>
      <c r="B51" s="133">
        <v>35</v>
      </c>
      <c r="C51" s="134">
        <f t="shared" si="4"/>
        <v>144983.60999999996</v>
      </c>
      <c r="D51" s="135">
        <f t="shared" si="0"/>
        <v>410.79</v>
      </c>
      <c r="E51" s="135">
        <f t="shared" si="5"/>
        <v>636.13000000000011</v>
      </c>
      <c r="F51" s="135">
        <f t="shared" si="2"/>
        <v>1046.92</v>
      </c>
      <c r="G51" s="135">
        <f t="shared" si="1"/>
        <v>144347.47999999995</v>
      </c>
    </row>
    <row r="52" spans="1:7" x14ac:dyDescent="0.35">
      <c r="A52" s="132">
        <f t="shared" si="3"/>
        <v>46327</v>
      </c>
      <c r="B52" s="133">
        <v>36</v>
      </c>
      <c r="C52" s="134">
        <f t="shared" si="4"/>
        <v>144347.47999999995</v>
      </c>
      <c r="D52" s="135">
        <f t="shared" si="0"/>
        <v>408.98</v>
      </c>
      <c r="E52" s="135">
        <f t="shared" si="5"/>
        <v>637.94000000000005</v>
      </c>
      <c r="F52" s="135">
        <f t="shared" si="2"/>
        <v>1046.92</v>
      </c>
      <c r="G52" s="135">
        <f t="shared" si="1"/>
        <v>143709.53999999995</v>
      </c>
    </row>
    <row r="53" spans="1:7" x14ac:dyDescent="0.35">
      <c r="A53" s="132">
        <f t="shared" si="3"/>
        <v>46357</v>
      </c>
      <c r="B53" s="133">
        <v>37</v>
      </c>
      <c r="C53" s="134">
        <f t="shared" si="4"/>
        <v>143709.53999999995</v>
      </c>
      <c r="D53" s="135">
        <f t="shared" si="0"/>
        <v>407.18</v>
      </c>
      <c r="E53" s="135">
        <f t="shared" si="5"/>
        <v>639.74</v>
      </c>
      <c r="F53" s="135">
        <f t="shared" si="2"/>
        <v>1046.92</v>
      </c>
      <c r="G53" s="135">
        <f t="shared" si="1"/>
        <v>143069.79999999996</v>
      </c>
    </row>
    <row r="54" spans="1:7" x14ac:dyDescent="0.35">
      <c r="A54" s="132">
        <f t="shared" si="3"/>
        <v>46388</v>
      </c>
      <c r="B54" s="133">
        <v>38</v>
      </c>
      <c r="C54" s="134">
        <f t="shared" si="4"/>
        <v>143069.79999999996</v>
      </c>
      <c r="D54" s="135">
        <f t="shared" si="0"/>
        <v>405.36</v>
      </c>
      <c r="E54" s="135">
        <f t="shared" si="5"/>
        <v>641.56000000000006</v>
      </c>
      <c r="F54" s="135">
        <f t="shared" si="2"/>
        <v>1046.92</v>
      </c>
      <c r="G54" s="135">
        <f t="shared" si="1"/>
        <v>142428.23999999996</v>
      </c>
    </row>
    <row r="55" spans="1:7" x14ac:dyDescent="0.35">
      <c r="A55" s="132">
        <f t="shared" si="3"/>
        <v>46419</v>
      </c>
      <c r="B55" s="133">
        <v>39</v>
      </c>
      <c r="C55" s="134">
        <f t="shared" si="4"/>
        <v>142428.23999999996</v>
      </c>
      <c r="D55" s="135">
        <f t="shared" si="0"/>
        <v>403.55</v>
      </c>
      <c r="E55" s="135">
        <f t="shared" si="5"/>
        <v>643.37000000000012</v>
      </c>
      <c r="F55" s="135">
        <f t="shared" si="2"/>
        <v>1046.92</v>
      </c>
      <c r="G55" s="135">
        <f t="shared" si="1"/>
        <v>141784.86999999997</v>
      </c>
    </row>
    <row r="56" spans="1:7" x14ac:dyDescent="0.35">
      <c r="A56" s="132">
        <f t="shared" si="3"/>
        <v>46447</v>
      </c>
      <c r="B56" s="133">
        <v>40</v>
      </c>
      <c r="C56" s="134">
        <f t="shared" si="4"/>
        <v>141784.86999999997</v>
      </c>
      <c r="D56" s="135">
        <f t="shared" si="0"/>
        <v>401.72</v>
      </c>
      <c r="E56" s="135">
        <f t="shared" si="5"/>
        <v>645.20000000000005</v>
      </c>
      <c r="F56" s="135">
        <f t="shared" si="2"/>
        <v>1046.92</v>
      </c>
      <c r="G56" s="135">
        <f t="shared" si="1"/>
        <v>141139.66999999995</v>
      </c>
    </row>
    <row r="57" spans="1:7" x14ac:dyDescent="0.35">
      <c r="A57" s="132">
        <f t="shared" si="3"/>
        <v>46478</v>
      </c>
      <c r="B57" s="133">
        <v>41</v>
      </c>
      <c r="C57" s="134">
        <f t="shared" si="4"/>
        <v>141139.66999999995</v>
      </c>
      <c r="D57" s="135">
        <f t="shared" si="0"/>
        <v>399.9</v>
      </c>
      <c r="E57" s="135">
        <f t="shared" si="5"/>
        <v>647.0200000000001</v>
      </c>
      <c r="F57" s="135">
        <f t="shared" si="2"/>
        <v>1046.92</v>
      </c>
      <c r="G57" s="135">
        <f t="shared" si="1"/>
        <v>140492.64999999997</v>
      </c>
    </row>
    <row r="58" spans="1:7" x14ac:dyDescent="0.35">
      <c r="A58" s="132">
        <f t="shared" si="3"/>
        <v>46508</v>
      </c>
      <c r="B58" s="133">
        <v>42</v>
      </c>
      <c r="C58" s="134">
        <f t="shared" si="4"/>
        <v>140492.64999999997</v>
      </c>
      <c r="D58" s="135">
        <f t="shared" si="0"/>
        <v>398.06</v>
      </c>
      <c r="E58" s="135">
        <f t="shared" si="5"/>
        <v>648.86000000000013</v>
      </c>
      <c r="F58" s="135">
        <f t="shared" si="2"/>
        <v>1046.92</v>
      </c>
      <c r="G58" s="135">
        <f t="shared" si="1"/>
        <v>139843.78999999998</v>
      </c>
    </row>
    <row r="59" spans="1:7" x14ac:dyDescent="0.35">
      <c r="A59" s="132">
        <f t="shared" si="3"/>
        <v>46539</v>
      </c>
      <c r="B59" s="133">
        <v>43</v>
      </c>
      <c r="C59" s="134">
        <f t="shared" si="4"/>
        <v>139843.78999999998</v>
      </c>
      <c r="D59" s="135">
        <f t="shared" si="0"/>
        <v>396.22</v>
      </c>
      <c r="E59" s="135">
        <f t="shared" si="5"/>
        <v>650.70000000000005</v>
      </c>
      <c r="F59" s="135">
        <f t="shared" si="2"/>
        <v>1046.92</v>
      </c>
      <c r="G59" s="135">
        <f t="shared" si="1"/>
        <v>139193.08999999997</v>
      </c>
    </row>
    <row r="60" spans="1:7" x14ac:dyDescent="0.35">
      <c r="A60" s="132">
        <f t="shared" si="3"/>
        <v>46569</v>
      </c>
      <c r="B60" s="133">
        <v>44</v>
      </c>
      <c r="C60" s="134">
        <f t="shared" si="4"/>
        <v>139193.08999999997</v>
      </c>
      <c r="D60" s="135">
        <f t="shared" si="0"/>
        <v>394.38</v>
      </c>
      <c r="E60" s="135">
        <f t="shared" si="5"/>
        <v>652.54000000000008</v>
      </c>
      <c r="F60" s="135">
        <f t="shared" si="2"/>
        <v>1046.92</v>
      </c>
      <c r="G60" s="135">
        <f t="shared" si="1"/>
        <v>138540.54999999996</v>
      </c>
    </row>
    <row r="61" spans="1:7" x14ac:dyDescent="0.35">
      <c r="A61" s="132">
        <f t="shared" si="3"/>
        <v>46600</v>
      </c>
      <c r="B61" s="133">
        <v>45</v>
      </c>
      <c r="C61" s="134">
        <f t="shared" si="4"/>
        <v>138540.54999999996</v>
      </c>
      <c r="D61" s="135">
        <f t="shared" si="0"/>
        <v>392.53</v>
      </c>
      <c r="E61" s="135">
        <f t="shared" si="5"/>
        <v>654.3900000000001</v>
      </c>
      <c r="F61" s="135">
        <f t="shared" si="2"/>
        <v>1046.92</v>
      </c>
      <c r="G61" s="135">
        <f t="shared" si="1"/>
        <v>137886.15999999995</v>
      </c>
    </row>
    <row r="62" spans="1:7" x14ac:dyDescent="0.35">
      <c r="A62" s="132">
        <f t="shared" si="3"/>
        <v>46631</v>
      </c>
      <c r="B62" s="133">
        <v>46</v>
      </c>
      <c r="C62" s="134">
        <f t="shared" si="4"/>
        <v>137886.15999999995</v>
      </c>
      <c r="D62" s="135">
        <f t="shared" si="0"/>
        <v>390.68</v>
      </c>
      <c r="E62" s="135">
        <f t="shared" si="5"/>
        <v>656.24</v>
      </c>
      <c r="F62" s="135">
        <f t="shared" si="2"/>
        <v>1046.92</v>
      </c>
      <c r="G62" s="135">
        <f t="shared" si="1"/>
        <v>137229.91999999995</v>
      </c>
    </row>
    <row r="63" spans="1:7" x14ac:dyDescent="0.35">
      <c r="A63" s="132">
        <f t="shared" si="3"/>
        <v>46661</v>
      </c>
      <c r="B63" s="133">
        <v>47</v>
      </c>
      <c r="C63" s="134">
        <f t="shared" si="4"/>
        <v>137229.91999999995</v>
      </c>
      <c r="D63" s="135">
        <f t="shared" si="0"/>
        <v>388.82</v>
      </c>
      <c r="E63" s="135">
        <f t="shared" si="5"/>
        <v>658.10000000000014</v>
      </c>
      <c r="F63" s="135">
        <f t="shared" si="2"/>
        <v>1046.92</v>
      </c>
      <c r="G63" s="135">
        <f t="shared" si="1"/>
        <v>136571.81999999995</v>
      </c>
    </row>
    <row r="64" spans="1:7" x14ac:dyDescent="0.35">
      <c r="A64" s="132">
        <f t="shared" si="3"/>
        <v>46692</v>
      </c>
      <c r="B64" s="133">
        <v>48</v>
      </c>
      <c r="C64" s="134">
        <f t="shared" si="4"/>
        <v>136571.81999999995</v>
      </c>
      <c r="D64" s="135">
        <f t="shared" si="0"/>
        <v>386.95</v>
      </c>
      <c r="E64" s="135">
        <f t="shared" si="5"/>
        <v>659.97</v>
      </c>
      <c r="F64" s="135">
        <f t="shared" si="2"/>
        <v>1046.92</v>
      </c>
      <c r="G64" s="135">
        <f t="shared" si="1"/>
        <v>135911.84999999995</v>
      </c>
    </row>
    <row r="65" spans="1:7" x14ac:dyDescent="0.35">
      <c r="A65" s="132">
        <f t="shared" si="3"/>
        <v>46722</v>
      </c>
      <c r="B65" s="133">
        <v>49</v>
      </c>
      <c r="C65" s="134">
        <f t="shared" si="4"/>
        <v>135911.84999999995</v>
      </c>
      <c r="D65" s="135">
        <f t="shared" si="0"/>
        <v>385.08</v>
      </c>
      <c r="E65" s="135">
        <f t="shared" si="5"/>
        <v>661.84000000000015</v>
      </c>
      <c r="F65" s="135">
        <f t="shared" si="2"/>
        <v>1046.92</v>
      </c>
      <c r="G65" s="135">
        <f t="shared" si="1"/>
        <v>135250.00999999995</v>
      </c>
    </row>
    <row r="66" spans="1:7" x14ac:dyDescent="0.35">
      <c r="A66" s="132">
        <f t="shared" si="3"/>
        <v>46753</v>
      </c>
      <c r="B66" s="133">
        <v>50</v>
      </c>
      <c r="C66" s="134">
        <f t="shared" si="4"/>
        <v>135250.00999999995</v>
      </c>
      <c r="D66" s="135">
        <f t="shared" si="0"/>
        <v>383.21</v>
      </c>
      <c r="E66" s="135">
        <f t="shared" si="5"/>
        <v>663.71</v>
      </c>
      <c r="F66" s="135">
        <f t="shared" si="2"/>
        <v>1046.92</v>
      </c>
      <c r="G66" s="135">
        <f t="shared" si="1"/>
        <v>134586.29999999996</v>
      </c>
    </row>
    <row r="67" spans="1:7" x14ac:dyDescent="0.35">
      <c r="A67" s="132">
        <f t="shared" si="3"/>
        <v>46784</v>
      </c>
      <c r="B67" s="133">
        <v>51</v>
      </c>
      <c r="C67" s="134">
        <f t="shared" si="4"/>
        <v>134586.29999999996</v>
      </c>
      <c r="D67" s="135">
        <f t="shared" si="0"/>
        <v>381.33</v>
      </c>
      <c r="E67" s="135">
        <f t="shared" si="5"/>
        <v>665.59000000000015</v>
      </c>
      <c r="F67" s="135">
        <f t="shared" si="2"/>
        <v>1046.92</v>
      </c>
      <c r="G67" s="135">
        <f t="shared" si="1"/>
        <v>133920.70999999996</v>
      </c>
    </row>
    <row r="68" spans="1:7" x14ac:dyDescent="0.35">
      <c r="A68" s="132">
        <f t="shared" si="3"/>
        <v>46813</v>
      </c>
      <c r="B68" s="133">
        <v>52</v>
      </c>
      <c r="C68" s="134">
        <f t="shared" si="4"/>
        <v>133920.70999999996</v>
      </c>
      <c r="D68" s="135">
        <f t="shared" si="0"/>
        <v>379.44</v>
      </c>
      <c r="E68" s="135">
        <f t="shared" si="5"/>
        <v>667.48</v>
      </c>
      <c r="F68" s="135">
        <f t="shared" si="2"/>
        <v>1046.92</v>
      </c>
      <c r="G68" s="135">
        <f t="shared" si="1"/>
        <v>133253.22999999995</v>
      </c>
    </row>
    <row r="69" spans="1:7" x14ac:dyDescent="0.35">
      <c r="A69" s="132">
        <f t="shared" si="3"/>
        <v>46844</v>
      </c>
      <c r="B69" s="133">
        <v>53</v>
      </c>
      <c r="C69" s="134">
        <f t="shared" si="4"/>
        <v>133253.22999999995</v>
      </c>
      <c r="D69" s="135">
        <f t="shared" si="0"/>
        <v>377.55</v>
      </c>
      <c r="E69" s="135">
        <f t="shared" si="5"/>
        <v>669.37000000000012</v>
      </c>
      <c r="F69" s="135">
        <f t="shared" si="2"/>
        <v>1046.92</v>
      </c>
      <c r="G69" s="135">
        <f t="shared" si="1"/>
        <v>132583.85999999996</v>
      </c>
    </row>
    <row r="70" spans="1:7" x14ac:dyDescent="0.35">
      <c r="A70" s="132">
        <f t="shared" si="3"/>
        <v>46874</v>
      </c>
      <c r="B70" s="133">
        <v>54</v>
      </c>
      <c r="C70" s="134">
        <f t="shared" si="4"/>
        <v>132583.85999999996</v>
      </c>
      <c r="D70" s="135">
        <f t="shared" si="0"/>
        <v>375.65</v>
      </c>
      <c r="E70" s="135">
        <f t="shared" si="5"/>
        <v>671.2700000000001</v>
      </c>
      <c r="F70" s="135">
        <f t="shared" si="2"/>
        <v>1046.92</v>
      </c>
      <c r="G70" s="135">
        <f t="shared" si="1"/>
        <v>131912.58999999997</v>
      </c>
    </row>
    <row r="71" spans="1:7" x14ac:dyDescent="0.35">
      <c r="A71" s="132">
        <f t="shared" si="3"/>
        <v>46905</v>
      </c>
      <c r="B71" s="133">
        <v>55</v>
      </c>
      <c r="C71" s="134">
        <f t="shared" si="4"/>
        <v>131912.58999999997</v>
      </c>
      <c r="D71" s="135">
        <f t="shared" si="0"/>
        <v>373.75</v>
      </c>
      <c r="E71" s="135">
        <f t="shared" si="5"/>
        <v>673.17000000000007</v>
      </c>
      <c r="F71" s="135">
        <f t="shared" si="2"/>
        <v>1046.92</v>
      </c>
      <c r="G71" s="135">
        <f t="shared" si="1"/>
        <v>131239.41999999995</v>
      </c>
    </row>
    <row r="72" spans="1:7" x14ac:dyDescent="0.35">
      <c r="A72" s="132">
        <f t="shared" si="3"/>
        <v>46935</v>
      </c>
      <c r="B72" s="133">
        <v>56</v>
      </c>
      <c r="C72" s="134">
        <f t="shared" si="4"/>
        <v>131239.41999999995</v>
      </c>
      <c r="D72" s="135">
        <f t="shared" si="0"/>
        <v>371.85</v>
      </c>
      <c r="E72" s="135">
        <f t="shared" si="5"/>
        <v>675.07</v>
      </c>
      <c r="F72" s="135">
        <f t="shared" si="2"/>
        <v>1046.92</v>
      </c>
      <c r="G72" s="135">
        <f t="shared" si="1"/>
        <v>130564.34999999995</v>
      </c>
    </row>
    <row r="73" spans="1:7" x14ac:dyDescent="0.35">
      <c r="A73" s="132">
        <f t="shared" si="3"/>
        <v>46966</v>
      </c>
      <c r="B73" s="133">
        <v>57</v>
      </c>
      <c r="C73" s="134">
        <f t="shared" si="4"/>
        <v>130564.34999999995</v>
      </c>
      <c r="D73" s="135">
        <f t="shared" si="0"/>
        <v>369.93</v>
      </c>
      <c r="E73" s="135">
        <f t="shared" si="5"/>
        <v>676.99</v>
      </c>
      <c r="F73" s="135">
        <f t="shared" si="2"/>
        <v>1046.92</v>
      </c>
      <c r="G73" s="135">
        <f t="shared" si="1"/>
        <v>129887.35999999994</v>
      </c>
    </row>
    <row r="74" spans="1:7" x14ac:dyDescent="0.35">
      <c r="A74" s="132">
        <f t="shared" si="3"/>
        <v>46997</v>
      </c>
      <c r="B74" s="133">
        <v>58</v>
      </c>
      <c r="C74" s="134">
        <f t="shared" si="4"/>
        <v>129887.35999999994</v>
      </c>
      <c r="D74" s="135">
        <f t="shared" si="0"/>
        <v>368.01</v>
      </c>
      <c r="E74" s="135">
        <f t="shared" si="5"/>
        <v>678.91000000000008</v>
      </c>
      <c r="F74" s="135">
        <f t="shared" si="2"/>
        <v>1046.92</v>
      </c>
      <c r="G74" s="135">
        <f t="shared" si="1"/>
        <v>129208.44999999994</v>
      </c>
    </row>
    <row r="75" spans="1:7" x14ac:dyDescent="0.35">
      <c r="A75" s="132">
        <f t="shared" si="3"/>
        <v>47027</v>
      </c>
      <c r="B75" s="133">
        <v>59</v>
      </c>
      <c r="C75" s="134">
        <f t="shared" si="4"/>
        <v>129208.44999999994</v>
      </c>
      <c r="D75" s="135">
        <f t="shared" si="0"/>
        <v>366.09</v>
      </c>
      <c r="E75" s="135">
        <f t="shared" si="5"/>
        <v>680.83000000000015</v>
      </c>
      <c r="F75" s="135">
        <f t="shared" si="2"/>
        <v>1046.92</v>
      </c>
      <c r="G75" s="135">
        <f t="shared" si="1"/>
        <v>128527.61999999994</v>
      </c>
    </row>
    <row r="76" spans="1:7" x14ac:dyDescent="0.35">
      <c r="A76" s="132">
        <f t="shared" si="3"/>
        <v>47058</v>
      </c>
      <c r="B76" s="133">
        <v>60</v>
      </c>
      <c r="C76" s="134">
        <f>G75</f>
        <v>128527.61999999994</v>
      </c>
      <c r="D76" s="135">
        <f>ROUND(C76*$E$13/12,2)</f>
        <v>364.16</v>
      </c>
      <c r="E76" s="135">
        <f>F76-D76</f>
        <v>682.76</v>
      </c>
      <c r="F76" s="135">
        <f t="shared" si="2"/>
        <v>1046.92</v>
      </c>
      <c r="G76" s="135">
        <f>C76-E76</f>
        <v>127844.85999999994</v>
      </c>
    </row>
    <row r="77" spans="1:7" x14ac:dyDescent="0.35">
      <c r="A77" s="132">
        <f t="shared" si="3"/>
        <v>47088</v>
      </c>
      <c r="B77" s="133">
        <v>61</v>
      </c>
      <c r="C77" s="134">
        <f t="shared" ref="C77:C124" si="6">G76</f>
        <v>127844.85999999994</v>
      </c>
      <c r="D77" s="135">
        <f t="shared" ref="D77:D124" si="7">ROUND(C77*$E$13/12,2)</f>
        <v>362.23</v>
      </c>
      <c r="E77" s="135">
        <f t="shared" ref="E77:E124" si="8">F77-D77</f>
        <v>684.69</v>
      </c>
      <c r="F77" s="135">
        <f t="shared" si="2"/>
        <v>1046.92</v>
      </c>
      <c r="G77" s="135">
        <f t="shared" ref="G77:G124" si="9">C77-E77</f>
        <v>127160.16999999994</v>
      </c>
    </row>
    <row r="78" spans="1:7" x14ac:dyDescent="0.35">
      <c r="A78" s="132">
        <f t="shared" si="3"/>
        <v>47119</v>
      </c>
      <c r="B78" s="133">
        <v>62</v>
      </c>
      <c r="C78" s="134">
        <f t="shared" si="6"/>
        <v>127160.16999999994</v>
      </c>
      <c r="D78" s="135">
        <f t="shared" si="7"/>
        <v>360.29</v>
      </c>
      <c r="E78" s="135">
        <f t="shared" si="8"/>
        <v>686.63000000000011</v>
      </c>
      <c r="F78" s="135">
        <f t="shared" si="2"/>
        <v>1046.92</v>
      </c>
      <c r="G78" s="135">
        <f t="shared" si="9"/>
        <v>126473.53999999994</v>
      </c>
    </row>
    <row r="79" spans="1:7" x14ac:dyDescent="0.35">
      <c r="A79" s="132">
        <f t="shared" si="3"/>
        <v>47150</v>
      </c>
      <c r="B79" s="133">
        <v>63</v>
      </c>
      <c r="C79" s="134">
        <f t="shared" si="6"/>
        <v>126473.53999999994</v>
      </c>
      <c r="D79" s="135">
        <f t="shared" si="7"/>
        <v>358.34</v>
      </c>
      <c r="E79" s="135">
        <f t="shared" si="8"/>
        <v>688.58000000000015</v>
      </c>
      <c r="F79" s="135">
        <f t="shared" si="2"/>
        <v>1046.92</v>
      </c>
      <c r="G79" s="135">
        <f t="shared" si="9"/>
        <v>125784.95999999993</v>
      </c>
    </row>
    <row r="80" spans="1:7" x14ac:dyDescent="0.35">
      <c r="A80" s="132">
        <f t="shared" si="3"/>
        <v>47178</v>
      </c>
      <c r="B80" s="133">
        <v>64</v>
      </c>
      <c r="C80" s="134">
        <f t="shared" si="6"/>
        <v>125784.95999999993</v>
      </c>
      <c r="D80" s="135">
        <f t="shared" si="7"/>
        <v>356.39</v>
      </c>
      <c r="E80" s="135">
        <f t="shared" si="8"/>
        <v>690.53000000000009</v>
      </c>
      <c r="F80" s="135">
        <f t="shared" si="2"/>
        <v>1046.92</v>
      </c>
      <c r="G80" s="135">
        <f t="shared" si="9"/>
        <v>125094.42999999993</v>
      </c>
    </row>
    <row r="81" spans="1:7" x14ac:dyDescent="0.35">
      <c r="A81" s="132">
        <f t="shared" si="3"/>
        <v>47209</v>
      </c>
      <c r="B81" s="133">
        <v>65</v>
      </c>
      <c r="C81" s="134">
        <f t="shared" si="6"/>
        <v>125094.42999999993</v>
      </c>
      <c r="D81" s="135">
        <f t="shared" si="7"/>
        <v>354.43</v>
      </c>
      <c r="E81" s="135">
        <f t="shared" si="8"/>
        <v>692.49</v>
      </c>
      <c r="F81" s="135">
        <f t="shared" si="2"/>
        <v>1046.92</v>
      </c>
      <c r="G81" s="135">
        <f t="shared" si="9"/>
        <v>124401.93999999993</v>
      </c>
    </row>
    <row r="82" spans="1:7" x14ac:dyDescent="0.35">
      <c r="A82" s="132">
        <f t="shared" si="3"/>
        <v>47239</v>
      </c>
      <c r="B82" s="133">
        <v>66</v>
      </c>
      <c r="C82" s="134">
        <f t="shared" si="6"/>
        <v>124401.93999999993</v>
      </c>
      <c r="D82" s="135">
        <f t="shared" si="7"/>
        <v>352.47</v>
      </c>
      <c r="E82" s="135">
        <f t="shared" si="8"/>
        <v>694.45</v>
      </c>
      <c r="F82" s="135">
        <f t="shared" si="2"/>
        <v>1046.92</v>
      </c>
      <c r="G82" s="135">
        <f t="shared" si="9"/>
        <v>123707.48999999993</v>
      </c>
    </row>
    <row r="83" spans="1:7" x14ac:dyDescent="0.35">
      <c r="A83" s="132">
        <f t="shared" si="3"/>
        <v>47270</v>
      </c>
      <c r="B83" s="133">
        <v>67</v>
      </c>
      <c r="C83" s="134">
        <f t="shared" si="6"/>
        <v>123707.48999999993</v>
      </c>
      <c r="D83" s="135">
        <f t="shared" si="7"/>
        <v>350.5</v>
      </c>
      <c r="E83" s="135">
        <f t="shared" si="8"/>
        <v>696.42000000000007</v>
      </c>
      <c r="F83" s="135">
        <f t="shared" ref="F83:F124" si="10">F82</f>
        <v>1046.92</v>
      </c>
      <c r="G83" s="135">
        <f t="shared" si="9"/>
        <v>123011.06999999993</v>
      </c>
    </row>
    <row r="84" spans="1:7" x14ac:dyDescent="0.35">
      <c r="A84" s="132">
        <f t="shared" ref="A84:A124" si="11">EDATE(A83,1)</f>
        <v>47300</v>
      </c>
      <c r="B84" s="133">
        <v>68</v>
      </c>
      <c r="C84" s="134">
        <f t="shared" si="6"/>
        <v>123011.06999999993</v>
      </c>
      <c r="D84" s="135">
        <f t="shared" si="7"/>
        <v>348.53</v>
      </c>
      <c r="E84" s="135">
        <f t="shared" si="8"/>
        <v>698.3900000000001</v>
      </c>
      <c r="F84" s="135">
        <f t="shared" si="10"/>
        <v>1046.92</v>
      </c>
      <c r="G84" s="135">
        <f t="shared" si="9"/>
        <v>122312.67999999993</v>
      </c>
    </row>
    <row r="85" spans="1:7" x14ac:dyDescent="0.35">
      <c r="A85" s="132">
        <f t="shared" si="11"/>
        <v>47331</v>
      </c>
      <c r="B85" s="133">
        <v>69</v>
      </c>
      <c r="C85" s="134">
        <f t="shared" si="6"/>
        <v>122312.67999999993</v>
      </c>
      <c r="D85" s="135">
        <f t="shared" si="7"/>
        <v>346.55</v>
      </c>
      <c r="E85" s="135">
        <f t="shared" si="8"/>
        <v>700.37000000000012</v>
      </c>
      <c r="F85" s="135">
        <f t="shared" si="10"/>
        <v>1046.92</v>
      </c>
      <c r="G85" s="135">
        <f t="shared" si="9"/>
        <v>121612.30999999994</v>
      </c>
    </row>
    <row r="86" spans="1:7" x14ac:dyDescent="0.35">
      <c r="A86" s="132">
        <f t="shared" si="11"/>
        <v>47362</v>
      </c>
      <c r="B86" s="133">
        <v>70</v>
      </c>
      <c r="C86" s="134">
        <f t="shared" si="6"/>
        <v>121612.30999999994</v>
      </c>
      <c r="D86" s="135">
        <f t="shared" si="7"/>
        <v>344.57</v>
      </c>
      <c r="E86" s="135">
        <f t="shared" si="8"/>
        <v>702.35000000000014</v>
      </c>
      <c r="F86" s="135">
        <f t="shared" si="10"/>
        <v>1046.92</v>
      </c>
      <c r="G86" s="135">
        <f t="shared" si="9"/>
        <v>120909.95999999993</v>
      </c>
    </row>
    <row r="87" spans="1:7" x14ac:dyDescent="0.35">
      <c r="A87" s="132">
        <f t="shared" si="11"/>
        <v>47392</v>
      </c>
      <c r="B87" s="133">
        <v>71</v>
      </c>
      <c r="C87" s="134">
        <f t="shared" si="6"/>
        <v>120909.95999999993</v>
      </c>
      <c r="D87" s="135">
        <f t="shared" si="7"/>
        <v>342.58</v>
      </c>
      <c r="E87" s="135">
        <f t="shared" si="8"/>
        <v>704.34000000000015</v>
      </c>
      <c r="F87" s="135">
        <f t="shared" si="10"/>
        <v>1046.92</v>
      </c>
      <c r="G87" s="135">
        <f t="shared" si="9"/>
        <v>120205.61999999994</v>
      </c>
    </row>
    <row r="88" spans="1:7" x14ac:dyDescent="0.35">
      <c r="A88" s="132">
        <f t="shared" si="11"/>
        <v>47423</v>
      </c>
      <c r="B88" s="133">
        <v>72</v>
      </c>
      <c r="C88" s="134">
        <f t="shared" si="6"/>
        <v>120205.61999999994</v>
      </c>
      <c r="D88" s="135">
        <f t="shared" si="7"/>
        <v>340.58</v>
      </c>
      <c r="E88" s="135">
        <f t="shared" si="8"/>
        <v>706.34000000000015</v>
      </c>
      <c r="F88" s="135">
        <f t="shared" si="10"/>
        <v>1046.92</v>
      </c>
      <c r="G88" s="135">
        <f t="shared" si="9"/>
        <v>119499.27999999994</v>
      </c>
    </row>
    <row r="89" spans="1:7" x14ac:dyDescent="0.35">
      <c r="A89" s="132">
        <f t="shared" si="11"/>
        <v>47453</v>
      </c>
      <c r="B89" s="133">
        <v>73</v>
      </c>
      <c r="C89" s="134">
        <f t="shared" si="6"/>
        <v>119499.27999999994</v>
      </c>
      <c r="D89" s="135">
        <f t="shared" si="7"/>
        <v>338.58</v>
      </c>
      <c r="E89" s="135">
        <f t="shared" si="8"/>
        <v>708.34000000000015</v>
      </c>
      <c r="F89" s="135">
        <f t="shared" si="10"/>
        <v>1046.92</v>
      </c>
      <c r="G89" s="135">
        <f t="shared" si="9"/>
        <v>118790.93999999994</v>
      </c>
    </row>
    <row r="90" spans="1:7" x14ac:dyDescent="0.35">
      <c r="A90" s="132">
        <f t="shared" si="11"/>
        <v>47484</v>
      </c>
      <c r="B90" s="133">
        <v>74</v>
      </c>
      <c r="C90" s="134">
        <f t="shared" si="6"/>
        <v>118790.93999999994</v>
      </c>
      <c r="D90" s="135">
        <f t="shared" si="7"/>
        <v>336.57</v>
      </c>
      <c r="E90" s="135">
        <f t="shared" si="8"/>
        <v>710.35000000000014</v>
      </c>
      <c r="F90" s="135">
        <f t="shared" si="10"/>
        <v>1046.92</v>
      </c>
      <c r="G90" s="135">
        <f t="shared" si="9"/>
        <v>118080.58999999994</v>
      </c>
    </row>
    <row r="91" spans="1:7" x14ac:dyDescent="0.35">
      <c r="A91" s="132">
        <f t="shared" si="11"/>
        <v>47515</v>
      </c>
      <c r="B91" s="133">
        <v>75</v>
      </c>
      <c r="C91" s="134">
        <f t="shared" si="6"/>
        <v>118080.58999999994</v>
      </c>
      <c r="D91" s="135">
        <f t="shared" si="7"/>
        <v>334.56</v>
      </c>
      <c r="E91" s="135">
        <f t="shared" si="8"/>
        <v>712.36000000000013</v>
      </c>
      <c r="F91" s="135">
        <f t="shared" si="10"/>
        <v>1046.92</v>
      </c>
      <c r="G91" s="135">
        <f t="shared" si="9"/>
        <v>117368.22999999994</v>
      </c>
    </row>
    <row r="92" spans="1:7" x14ac:dyDescent="0.35">
      <c r="A92" s="132">
        <f t="shared" si="11"/>
        <v>47543</v>
      </c>
      <c r="B92" s="133">
        <v>76</v>
      </c>
      <c r="C92" s="134">
        <f t="shared" si="6"/>
        <v>117368.22999999994</v>
      </c>
      <c r="D92" s="135">
        <f t="shared" si="7"/>
        <v>332.54</v>
      </c>
      <c r="E92" s="135">
        <f t="shared" si="8"/>
        <v>714.38000000000011</v>
      </c>
      <c r="F92" s="135">
        <f t="shared" si="10"/>
        <v>1046.92</v>
      </c>
      <c r="G92" s="135">
        <f t="shared" si="9"/>
        <v>116653.84999999993</v>
      </c>
    </row>
    <row r="93" spans="1:7" x14ac:dyDescent="0.35">
      <c r="A93" s="132">
        <f t="shared" si="11"/>
        <v>47574</v>
      </c>
      <c r="B93" s="133">
        <v>77</v>
      </c>
      <c r="C93" s="134">
        <f t="shared" si="6"/>
        <v>116653.84999999993</v>
      </c>
      <c r="D93" s="135">
        <f t="shared" si="7"/>
        <v>330.52</v>
      </c>
      <c r="E93" s="135">
        <f t="shared" si="8"/>
        <v>716.40000000000009</v>
      </c>
      <c r="F93" s="135">
        <f t="shared" si="10"/>
        <v>1046.92</v>
      </c>
      <c r="G93" s="135">
        <f t="shared" si="9"/>
        <v>115937.44999999994</v>
      </c>
    </row>
    <row r="94" spans="1:7" x14ac:dyDescent="0.35">
      <c r="A94" s="132">
        <f t="shared" si="11"/>
        <v>47604</v>
      </c>
      <c r="B94" s="133">
        <v>78</v>
      </c>
      <c r="C94" s="134">
        <f t="shared" si="6"/>
        <v>115937.44999999994</v>
      </c>
      <c r="D94" s="135">
        <f t="shared" si="7"/>
        <v>328.49</v>
      </c>
      <c r="E94" s="135">
        <f t="shared" si="8"/>
        <v>718.43000000000006</v>
      </c>
      <c r="F94" s="135">
        <f t="shared" si="10"/>
        <v>1046.92</v>
      </c>
      <c r="G94" s="135">
        <f t="shared" si="9"/>
        <v>115219.01999999995</v>
      </c>
    </row>
    <row r="95" spans="1:7" x14ac:dyDescent="0.35">
      <c r="A95" s="132">
        <f t="shared" si="11"/>
        <v>47635</v>
      </c>
      <c r="B95" s="133">
        <v>79</v>
      </c>
      <c r="C95" s="134">
        <f t="shared" si="6"/>
        <v>115219.01999999995</v>
      </c>
      <c r="D95" s="135">
        <f t="shared" si="7"/>
        <v>326.45</v>
      </c>
      <c r="E95" s="135">
        <f t="shared" si="8"/>
        <v>720.47</v>
      </c>
      <c r="F95" s="135">
        <f t="shared" si="10"/>
        <v>1046.92</v>
      </c>
      <c r="G95" s="135">
        <f t="shared" si="9"/>
        <v>114498.54999999994</v>
      </c>
    </row>
    <row r="96" spans="1:7" x14ac:dyDescent="0.35">
      <c r="A96" s="132">
        <f t="shared" si="11"/>
        <v>47665</v>
      </c>
      <c r="B96" s="133">
        <v>80</v>
      </c>
      <c r="C96" s="134">
        <f t="shared" si="6"/>
        <v>114498.54999999994</v>
      </c>
      <c r="D96" s="135">
        <f t="shared" si="7"/>
        <v>324.41000000000003</v>
      </c>
      <c r="E96" s="135">
        <f t="shared" si="8"/>
        <v>722.51</v>
      </c>
      <c r="F96" s="135">
        <f t="shared" si="10"/>
        <v>1046.92</v>
      </c>
      <c r="G96" s="135">
        <f t="shared" si="9"/>
        <v>113776.03999999995</v>
      </c>
    </row>
    <row r="97" spans="1:7" x14ac:dyDescent="0.35">
      <c r="A97" s="132">
        <f t="shared" si="11"/>
        <v>47696</v>
      </c>
      <c r="B97" s="133">
        <v>81</v>
      </c>
      <c r="C97" s="134">
        <f t="shared" si="6"/>
        <v>113776.03999999995</v>
      </c>
      <c r="D97" s="135">
        <f t="shared" si="7"/>
        <v>322.37</v>
      </c>
      <c r="E97" s="135">
        <f t="shared" si="8"/>
        <v>724.55000000000007</v>
      </c>
      <c r="F97" s="135">
        <f t="shared" si="10"/>
        <v>1046.92</v>
      </c>
      <c r="G97" s="135">
        <f t="shared" si="9"/>
        <v>113051.48999999995</v>
      </c>
    </row>
    <row r="98" spans="1:7" x14ac:dyDescent="0.35">
      <c r="A98" s="132">
        <f t="shared" si="11"/>
        <v>47727</v>
      </c>
      <c r="B98" s="133">
        <v>82</v>
      </c>
      <c r="C98" s="134">
        <f t="shared" si="6"/>
        <v>113051.48999999995</v>
      </c>
      <c r="D98" s="135">
        <f t="shared" si="7"/>
        <v>320.31</v>
      </c>
      <c r="E98" s="135">
        <f t="shared" si="8"/>
        <v>726.61000000000013</v>
      </c>
      <c r="F98" s="135">
        <f t="shared" si="10"/>
        <v>1046.92</v>
      </c>
      <c r="G98" s="135">
        <f t="shared" si="9"/>
        <v>112324.87999999995</v>
      </c>
    </row>
    <row r="99" spans="1:7" x14ac:dyDescent="0.35">
      <c r="A99" s="132">
        <f t="shared" si="11"/>
        <v>47757</v>
      </c>
      <c r="B99" s="133">
        <v>83</v>
      </c>
      <c r="C99" s="134">
        <f t="shared" si="6"/>
        <v>112324.87999999995</v>
      </c>
      <c r="D99" s="135">
        <f t="shared" si="7"/>
        <v>318.25</v>
      </c>
      <c r="E99" s="135">
        <f t="shared" si="8"/>
        <v>728.67000000000007</v>
      </c>
      <c r="F99" s="135">
        <f t="shared" si="10"/>
        <v>1046.92</v>
      </c>
      <c r="G99" s="135">
        <f t="shared" si="9"/>
        <v>111596.20999999995</v>
      </c>
    </row>
    <row r="100" spans="1:7" x14ac:dyDescent="0.35">
      <c r="A100" s="132">
        <f t="shared" si="11"/>
        <v>47788</v>
      </c>
      <c r="B100" s="133">
        <v>84</v>
      </c>
      <c r="C100" s="134">
        <f t="shared" si="6"/>
        <v>111596.20999999995</v>
      </c>
      <c r="D100" s="135">
        <f t="shared" si="7"/>
        <v>316.19</v>
      </c>
      <c r="E100" s="135">
        <f t="shared" si="8"/>
        <v>730.73</v>
      </c>
      <c r="F100" s="135">
        <f t="shared" si="10"/>
        <v>1046.92</v>
      </c>
      <c r="G100" s="135">
        <f t="shared" si="9"/>
        <v>110865.47999999995</v>
      </c>
    </row>
    <row r="101" spans="1:7" x14ac:dyDescent="0.35">
      <c r="A101" s="132">
        <f t="shared" si="11"/>
        <v>47818</v>
      </c>
      <c r="B101" s="133">
        <v>85</v>
      </c>
      <c r="C101" s="134">
        <f t="shared" si="6"/>
        <v>110865.47999999995</v>
      </c>
      <c r="D101" s="135">
        <f t="shared" si="7"/>
        <v>314.12</v>
      </c>
      <c r="E101" s="135">
        <f t="shared" si="8"/>
        <v>732.80000000000007</v>
      </c>
      <c r="F101" s="135">
        <f t="shared" si="10"/>
        <v>1046.92</v>
      </c>
      <c r="G101" s="135">
        <f t="shared" si="9"/>
        <v>110132.67999999995</v>
      </c>
    </row>
    <row r="102" spans="1:7" x14ac:dyDescent="0.35">
      <c r="A102" s="132">
        <f t="shared" si="11"/>
        <v>47849</v>
      </c>
      <c r="B102" s="133">
        <v>86</v>
      </c>
      <c r="C102" s="134">
        <f t="shared" si="6"/>
        <v>110132.67999999995</v>
      </c>
      <c r="D102" s="135">
        <f t="shared" si="7"/>
        <v>312.04000000000002</v>
      </c>
      <c r="E102" s="135">
        <f t="shared" si="8"/>
        <v>734.88000000000011</v>
      </c>
      <c r="F102" s="135">
        <f t="shared" si="10"/>
        <v>1046.92</v>
      </c>
      <c r="G102" s="135">
        <f t="shared" si="9"/>
        <v>109397.79999999994</v>
      </c>
    </row>
    <row r="103" spans="1:7" x14ac:dyDescent="0.35">
      <c r="A103" s="132">
        <f t="shared" si="11"/>
        <v>47880</v>
      </c>
      <c r="B103" s="133">
        <v>87</v>
      </c>
      <c r="C103" s="134">
        <f t="shared" si="6"/>
        <v>109397.79999999994</v>
      </c>
      <c r="D103" s="135">
        <f t="shared" si="7"/>
        <v>309.95999999999998</v>
      </c>
      <c r="E103" s="135">
        <f t="shared" si="8"/>
        <v>736.96</v>
      </c>
      <c r="F103" s="135">
        <f t="shared" si="10"/>
        <v>1046.92</v>
      </c>
      <c r="G103" s="135">
        <f t="shared" si="9"/>
        <v>108660.83999999994</v>
      </c>
    </row>
    <row r="104" spans="1:7" x14ac:dyDescent="0.35">
      <c r="A104" s="132">
        <f t="shared" si="11"/>
        <v>47908</v>
      </c>
      <c r="B104" s="133">
        <v>88</v>
      </c>
      <c r="C104" s="134">
        <f t="shared" si="6"/>
        <v>108660.83999999994</v>
      </c>
      <c r="D104" s="135">
        <f t="shared" si="7"/>
        <v>307.87</v>
      </c>
      <c r="E104" s="135">
        <f t="shared" si="8"/>
        <v>739.05000000000007</v>
      </c>
      <c r="F104" s="135">
        <f t="shared" si="10"/>
        <v>1046.92</v>
      </c>
      <c r="G104" s="135">
        <f t="shared" si="9"/>
        <v>107921.78999999994</v>
      </c>
    </row>
    <row r="105" spans="1:7" x14ac:dyDescent="0.35">
      <c r="A105" s="132">
        <f t="shared" si="11"/>
        <v>47939</v>
      </c>
      <c r="B105" s="133">
        <v>89</v>
      </c>
      <c r="C105" s="134">
        <f t="shared" si="6"/>
        <v>107921.78999999994</v>
      </c>
      <c r="D105" s="135">
        <f t="shared" si="7"/>
        <v>305.77999999999997</v>
      </c>
      <c r="E105" s="135">
        <f t="shared" si="8"/>
        <v>741.1400000000001</v>
      </c>
      <c r="F105" s="135">
        <f t="shared" si="10"/>
        <v>1046.92</v>
      </c>
      <c r="G105" s="135">
        <f t="shared" si="9"/>
        <v>107180.64999999994</v>
      </c>
    </row>
    <row r="106" spans="1:7" x14ac:dyDescent="0.35">
      <c r="A106" s="132">
        <f t="shared" si="11"/>
        <v>47969</v>
      </c>
      <c r="B106" s="133">
        <v>90</v>
      </c>
      <c r="C106" s="134">
        <f t="shared" si="6"/>
        <v>107180.64999999994</v>
      </c>
      <c r="D106" s="135">
        <f t="shared" si="7"/>
        <v>303.68</v>
      </c>
      <c r="E106" s="135">
        <f t="shared" si="8"/>
        <v>743.24</v>
      </c>
      <c r="F106" s="135">
        <f t="shared" si="10"/>
        <v>1046.92</v>
      </c>
      <c r="G106" s="135">
        <f t="shared" si="9"/>
        <v>106437.40999999993</v>
      </c>
    </row>
    <row r="107" spans="1:7" x14ac:dyDescent="0.35">
      <c r="A107" s="132">
        <f t="shared" si="11"/>
        <v>48000</v>
      </c>
      <c r="B107" s="133">
        <v>91</v>
      </c>
      <c r="C107" s="134">
        <f t="shared" si="6"/>
        <v>106437.40999999993</v>
      </c>
      <c r="D107" s="135">
        <f t="shared" si="7"/>
        <v>301.57</v>
      </c>
      <c r="E107" s="135">
        <f t="shared" si="8"/>
        <v>745.35000000000014</v>
      </c>
      <c r="F107" s="135">
        <f t="shared" si="10"/>
        <v>1046.92</v>
      </c>
      <c r="G107" s="135">
        <f t="shared" si="9"/>
        <v>105692.05999999992</v>
      </c>
    </row>
    <row r="108" spans="1:7" x14ac:dyDescent="0.35">
      <c r="A108" s="132">
        <f t="shared" si="11"/>
        <v>48030</v>
      </c>
      <c r="B108" s="133">
        <v>92</v>
      </c>
      <c r="C108" s="134">
        <f t="shared" si="6"/>
        <v>105692.05999999992</v>
      </c>
      <c r="D108" s="135">
        <f t="shared" si="7"/>
        <v>299.45999999999998</v>
      </c>
      <c r="E108" s="135">
        <f t="shared" si="8"/>
        <v>747.46</v>
      </c>
      <c r="F108" s="135">
        <f t="shared" si="10"/>
        <v>1046.92</v>
      </c>
      <c r="G108" s="135">
        <f t="shared" si="9"/>
        <v>104944.59999999992</v>
      </c>
    </row>
    <row r="109" spans="1:7" x14ac:dyDescent="0.35">
      <c r="A109" s="132">
        <f t="shared" si="11"/>
        <v>48061</v>
      </c>
      <c r="B109" s="133">
        <v>93</v>
      </c>
      <c r="C109" s="134">
        <f t="shared" si="6"/>
        <v>104944.59999999992</v>
      </c>
      <c r="D109" s="135">
        <f t="shared" si="7"/>
        <v>297.33999999999997</v>
      </c>
      <c r="E109" s="135">
        <f t="shared" si="8"/>
        <v>749.58000000000015</v>
      </c>
      <c r="F109" s="135">
        <f t="shared" si="10"/>
        <v>1046.92</v>
      </c>
      <c r="G109" s="135">
        <f t="shared" si="9"/>
        <v>104195.01999999992</v>
      </c>
    </row>
    <row r="110" spans="1:7" x14ac:dyDescent="0.35">
      <c r="A110" s="132">
        <f t="shared" si="11"/>
        <v>48092</v>
      </c>
      <c r="B110" s="133">
        <v>94</v>
      </c>
      <c r="C110" s="134">
        <f t="shared" si="6"/>
        <v>104195.01999999992</v>
      </c>
      <c r="D110" s="135">
        <f t="shared" si="7"/>
        <v>295.22000000000003</v>
      </c>
      <c r="E110" s="135">
        <f t="shared" si="8"/>
        <v>751.7</v>
      </c>
      <c r="F110" s="135">
        <f t="shared" si="10"/>
        <v>1046.92</v>
      </c>
      <c r="G110" s="135">
        <f t="shared" si="9"/>
        <v>103443.31999999992</v>
      </c>
    </row>
    <row r="111" spans="1:7" x14ac:dyDescent="0.35">
      <c r="A111" s="132">
        <f t="shared" si="11"/>
        <v>48122</v>
      </c>
      <c r="B111" s="133">
        <v>95</v>
      </c>
      <c r="C111" s="134">
        <f t="shared" si="6"/>
        <v>103443.31999999992</v>
      </c>
      <c r="D111" s="135">
        <f t="shared" si="7"/>
        <v>293.08999999999997</v>
      </c>
      <c r="E111" s="135">
        <f t="shared" si="8"/>
        <v>753.83000000000015</v>
      </c>
      <c r="F111" s="135">
        <f t="shared" si="10"/>
        <v>1046.92</v>
      </c>
      <c r="G111" s="135">
        <f t="shared" si="9"/>
        <v>102689.48999999992</v>
      </c>
    </row>
    <row r="112" spans="1:7" x14ac:dyDescent="0.35">
      <c r="A112" s="132">
        <f t="shared" si="11"/>
        <v>48153</v>
      </c>
      <c r="B112" s="133">
        <v>96</v>
      </c>
      <c r="C112" s="134">
        <f t="shared" si="6"/>
        <v>102689.48999999992</v>
      </c>
      <c r="D112" s="135">
        <f t="shared" si="7"/>
        <v>290.95</v>
      </c>
      <c r="E112" s="135">
        <f t="shared" si="8"/>
        <v>755.97</v>
      </c>
      <c r="F112" s="135">
        <f t="shared" si="10"/>
        <v>1046.92</v>
      </c>
      <c r="G112" s="135">
        <f t="shared" si="9"/>
        <v>101933.51999999992</v>
      </c>
    </row>
    <row r="113" spans="1:7" x14ac:dyDescent="0.35">
      <c r="A113" s="132">
        <f t="shared" si="11"/>
        <v>48183</v>
      </c>
      <c r="B113" s="133">
        <v>97</v>
      </c>
      <c r="C113" s="134">
        <f t="shared" si="6"/>
        <v>101933.51999999992</v>
      </c>
      <c r="D113" s="135">
        <f t="shared" si="7"/>
        <v>288.81</v>
      </c>
      <c r="E113" s="135">
        <f t="shared" si="8"/>
        <v>758.11000000000013</v>
      </c>
      <c r="F113" s="135">
        <f t="shared" si="10"/>
        <v>1046.92</v>
      </c>
      <c r="G113" s="135">
        <f t="shared" si="9"/>
        <v>101175.40999999992</v>
      </c>
    </row>
    <row r="114" spans="1:7" x14ac:dyDescent="0.35">
      <c r="A114" s="132">
        <f t="shared" si="11"/>
        <v>48214</v>
      </c>
      <c r="B114" s="133">
        <v>98</v>
      </c>
      <c r="C114" s="134">
        <f t="shared" si="6"/>
        <v>101175.40999999992</v>
      </c>
      <c r="D114" s="135">
        <f t="shared" si="7"/>
        <v>286.66000000000003</v>
      </c>
      <c r="E114" s="135">
        <f t="shared" si="8"/>
        <v>760.26</v>
      </c>
      <c r="F114" s="135">
        <f t="shared" si="10"/>
        <v>1046.92</v>
      </c>
      <c r="G114" s="135">
        <f t="shared" si="9"/>
        <v>100415.14999999992</v>
      </c>
    </row>
    <row r="115" spans="1:7" x14ac:dyDescent="0.35">
      <c r="A115" s="132">
        <f t="shared" si="11"/>
        <v>48245</v>
      </c>
      <c r="B115" s="133">
        <v>99</v>
      </c>
      <c r="C115" s="134">
        <f t="shared" si="6"/>
        <v>100415.14999999992</v>
      </c>
      <c r="D115" s="135">
        <f t="shared" si="7"/>
        <v>284.51</v>
      </c>
      <c r="E115" s="135">
        <f t="shared" si="8"/>
        <v>762.41000000000008</v>
      </c>
      <c r="F115" s="135">
        <f t="shared" si="10"/>
        <v>1046.92</v>
      </c>
      <c r="G115" s="135">
        <f t="shared" si="9"/>
        <v>99652.739999999918</v>
      </c>
    </row>
    <row r="116" spans="1:7" x14ac:dyDescent="0.35">
      <c r="A116" s="132">
        <f t="shared" si="11"/>
        <v>48274</v>
      </c>
      <c r="B116" s="133">
        <v>100</v>
      </c>
      <c r="C116" s="134">
        <f t="shared" si="6"/>
        <v>99652.739999999918</v>
      </c>
      <c r="D116" s="135">
        <f t="shared" si="7"/>
        <v>282.35000000000002</v>
      </c>
      <c r="E116" s="135">
        <f t="shared" si="8"/>
        <v>764.57</v>
      </c>
      <c r="F116" s="135">
        <f t="shared" si="10"/>
        <v>1046.92</v>
      </c>
      <c r="G116" s="135">
        <f t="shared" si="9"/>
        <v>98888.169999999911</v>
      </c>
    </row>
    <row r="117" spans="1:7" x14ac:dyDescent="0.35">
      <c r="A117" s="132">
        <f t="shared" si="11"/>
        <v>48305</v>
      </c>
      <c r="B117" s="133">
        <v>101</v>
      </c>
      <c r="C117" s="134">
        <f t="shared" si="6"/>
        <v>98888.169999999911</v>
      </c>
      <c r="D117" s="135">
        <f t="shared" si="7"/>
        <v>280.18</v>
      </c>
      <c r="E117" s="135">
        <f t="shared" si="8"/>
        <v>766.74</v>
      </c>
      <c r="F117" s="135">
        <f t="shared" si="10"/>
        <v>1046.92</v>
      </c>
      <c r="G117" s="135">
        <f t="shared" si="9"/>
        <v>98121.429999999906</v>
      </c>
    </row>
    <row r="118" spans="1:7" x14ac:dyDescent="0.35">
      <c r="A118" s="132">
        <f t="shared" si="11"/>
        <v>48335</v>
      </c>
      <c r="B118" s="133">
        <v>102</v>
      </c>
      <c r="C118" s="134">
        <f t="shared" si="6"/>
        <v>98121.429999999906</v>
      </c>
      <c r="D118" s="135">
        <f t="shared" si="7"/>
        <v>278.01</v>
      </c>
      <c r="E118" s="135">
        <f t="shared" si="8"/>
        <v>768.91000000000008</v>
      </c>
      <c r="F118" s="135">
        <f t="shared" si="10"/>
        <v>1046.92</v>
      </c>
      <c r="G118" s="135">
        <f t="shared" si="9"/>
        <v>97352.519999999902</v>
      </c>
    </row>
    <row r="119" spans="1:7" x14ac:dyDescent="0.35">
      <c r="A119" s="132">
        <f t="shared" si="11"/>
        <v>48366</v>
      </c>
      <c r="B119" s="133">
        <v>103</v>
      </c>
      <c r="C119" s="134">
        <f t="shared" si="6"/>
        <v>97352.519999999902</v>
      </c>
      <c r="D119" s="135">
        <f t="shared" si="7"/>
        <v>275.83</v>
      </c>
      <c r="E119" s="135">
        <f t="shared" si="8"/>
        <v>771.09000000000015</v>
      </c>
      <c r="F119" s="135">
        <f t="shared" si="10"/>
        <v>1046.92</v>
      </c>
      <c r="G119" s="135">
        <f t="shared" si="9"/>
        <v>96581.429999999906</v>
      </c>
    </row>
    <row r="120" spans="1:7" x14ac:dyDescent="0.35">
      <c r="A120" s="132">
        <f t="shared" si="11"/>
        <v>48396</v>
      </c>
      <c r="B120" s="133">
        <v>104</v>
      </c>
      <c r="C120" s="134">
        <f t="shared" si="6"/>
        <v>96581.429999999906</v>
      </c>
      <c r="D120" s="135">
        <f t="shared" si="7"/>
        <v>273.64999999999998</v>
      </c>
      <c r="E120" s="135">
        <f t="shared" si="8"/>
        <v>773.2700000000001</v>
      </c>
      <c r="F120" s="135">
        <f t="shared" si="10"/>
        <v>1046.92</v>
      </c>
      <c r="G120" s="135">
        <f t="shared" si="9"/>
        <v>95808.159999999902</v>
      </c>
    </row>
    <row r="121" spans="1:7" x14ac:dyDescent="0.35">
      <c r="A121" s="132">
        <f t="shared" si="11"/>
        <v>48427</v>
      </c>
      <c r="B121" s="133">
        <v>105</v>
      </c>
      <c r="C121" s="134">
        <f t="shared" si="6"/>
        <v>95808.159999999902</v>
      </c>
      <c r="D121" s="135">
        <f t="shared" si="7"/>
        <v>271.45999999999998</v>
      </c>
      <c r="E121" s="135">
        <f t="shared" si="8"/>
        <v>775.46</v>
      </c>
      <c r="F121" s="135">
        <f t="shared" si="10"/>
        <v>1046.92</v>
      </c>
      <c r="G121" s="135">
        <f t="shared" si="9"/>
        <v>95032.699999999895</v>
      </c>
    </row>
    <row r="122" spans="1:7" x14ac:dyDescent="0.35">
      <c r="A122" s="132">
        <f t="shared" si="11"/>
        <v>48458</v>
      </c>
      <c r="B122" s="133">
        <v>106</v>
      </c>
      <c r="C122" s="134">
        <f t="shared" si="6"/>
        <v>95032.699999999895</v>
      </c>
      <c r="D122" s="135">
        <f t="shared" si="7"/>
        <v>269.26</v>
      </c>
      <c r="E122" s="135">
        <f t="shared" si="8"/>
        <v>777.66000000000008</v>
      </c>
      <c r="F122" s="135">
        <f t="shared" si="10"/>
        <v>1046.92</v>
      </c>
      <c r="G122" s="135">
        <f t="shared" si="9"/>
        <v>94255.039999999892</v>
      </c>
    </row>
    <row r="123" spans="1:7" x14ac:dyDescent="0.35">
      <c r="A123" s="132">
        <f t="shared" si="11"/>
        <v>48488</v>
      </c>
      <c r="B123" s="133">
        <v>107</v>
      </c>
      <c r="C123" s="134">
        <f t="shared" si="6"/>
        <v>94255.039999999892</v>
      </c>
      <c r="D123" s="135">
        <f t="shared" si="7"/>
        <v>267.06</v>
      </c>
      <c r="E123" s="135">
        <f t="shared" si="8"/>
        <v>779.86000000000013</v>
      </c>
      <c r="F123" s="135">
        <f t="shared" si="10"/>
        <v>1046.92</v>
      </c>
      <c r="G123" s="135">
        <f t="shared" si="9"/>
        <v>93475.179999999891</v>
      </c>
    </row>
    <row r="124" spans="1:7" x14ac:dyDescent="0.35">
      <c r="A124" s="132">
        <f t="shared" si="11"/>
        <v>48519</v>
      </c>
      <c r="B124" s="133">
        <v>108</v>
      </c>
      <c r="C124" s="134">
        <f t="shared" si="6"/>
        <v>93475.179999999891</v>
      </c>
      <c r="D124" s="135">
        <f t="shared" si="7"/>
        <v>264.85000000000002</v>
      </c>
      <c r="E124" s="135">
        <f t="shared" si="8"/>
        <v>782.07</v>
      </c>
      <c r="F124" s="135">
        <f t="shared" si="10"/>
        <v>1046.92</v>
      </c>
      <c r="G124" s="135">
        <f t="shared" si="9"/>
        <v>92693.109999999884</v>
      </c>
    </row>
    <row r="125" spans="1:7" x14ac:dyDescent="0.35">
      <c r="A125" s="132"/>
      <c r="B125" s="133"/>
      <c r="C125" s="134"/>
      <c r="D125" s="135"/>
      <c r="E125" s="135"/>
      <c r="F125" s="135"/>
      <c r="G125" s="135"/>
    </row>
    <row r="126" spans="1:7" x14ac:dyDescent="0.35">
      <c r="A126" s="132"/>
      <c r="B126" s="133"/>
      <c r="C126" s="134"/>
      <c r="D126" s="135"/>
      <c r="E126" s="135"/>
      <c r="F126" s="135"/>
      <c r="G126" s="135"/>
    </row>
    <row r="127" spans="1:7" x14ac:dyDescent="0.35">
      <c r="A127" s="132"/>
      <c r="B127" s="133"/>
      <c r="C127" s="134"/>
      <c r="D127" s="135"/>
      <c r="E127" s="135"/>
      <c r="F127" s="135"/>
      <c r="G127" s="135"/>
    </row>
    <row r="128" spans="1:7" x14ac:dyDescent="0.35">
      <c r="A128" s="132"/>
      <c r="B128" s="133"/>
      <c r="C128" s="134"/>
      <c r="D128" s="135"/>
      <c r="E128" s="135"/>
      <c r="F128" s="135"/>
      <c r="G128" s="135"/>
    </row>
    <row r="129" spans="1:7" x14ac:dyDescent="0.35">
      <c r="A129" s="132"/>
      <c r="B129" s="133"/>
      <c r="C129" s="134"/>
      <c r="D129" s="135"/>
      <c r="E129" s="135"/>
      <c r="F129" s="135"/>
      <c r="G129" s="135"/>
    </row>
    <row r="130" spans="1:7" x14ac:dyDescent="0.35">
      <c r="A130" s="132"/>
      <c r="B130" s="133"/>
      <c r="C130" s="134"/>
      <c r="D130" s="135"/>
      <c r="E130" s="135"/>
      <c r="F130" s="135"/>
      <c r="G130" s="135"/>
    </row>
    <row r="131" spans="1:7" x14ac:dyDescent="0.35">
      <c r="A131" s="132"/>
      <c r="B131" s="133"/>
      <c r="C131" s="134"/>
      <c r="D131" s="135"/>
      <c r="E131" s="135"/>
      <c r="F131" s="135"/>
      <c r="G131" s="135"/>
    </row>
    <row r="132" spans="1:7" x14ac:dyDescent="0.35">
      <c r="A132" s="132"/>
      <c r="B132" s="133"/>
      <c r="C132" s="134"/>
      <c r="D132" s="135"/>
      <c r="E132" s="135"/>
      <c r="F132" s="135"/>
      <c r="G132" s="135"/>
    </row>
    <row r="133" spans="1:7" x14ac:dyDescent="0.35">
      <c r="A133" s="132"/>
      <c r="B133" s="133"/>
      <c r="C133" s="134"/>
      <c r="D133" s="135"/>
      <c r="E133" s="135"/>
      <c r="F133" s="135"/>
      <c r="G133" s="135"/>
    </row>
    <row r="134" spans="1:7" x14ac:dyDescent="0.35">
      <c r="A134" s="132"/>
      <c r="B134" s="133"/>
      <c r="C134" s="134"/>
      <c r="D134" s="135"/>
      <c r="E134" s="135"/>
      <c r="F134" s="135"/>
      <c r="G134" s="135"/>
    </row>
    <row r="135" spans="1:7" x14ac:dyDescent="0.35">
      <c r="A135" s="132"/>
      <c r="B135" s="133"/>
      <c r="C135" s="134"/>
      <c r="D135" s="135"/>
      <c r="E135" s="135"/>
      <c r="F135" s="135"/>
      <c r="G135" s="135"/>
    </row>
    <row r="136" spans="1:7" x14ac:dyDescent="0.35">
      <c r="A136" s="132"/>
      <c r="B136" s="133"/>
      <c r="C136" s="134"/>
      <c r="D136" s="135"/>
      <c r="E136" s="135"/>
      <c r="F136" s="135"/>
      <c r="G136" s="13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8F04-4A41-40BB-9E23-2DD40810D2BC}">
  <dimension ref="A1:P136"/>
  <sheetViews>
    <sheetView showOutlineSymbols="0" showWhiteSpace="0" workbookViewId="0">
      <selection activeCell="B4" sqref="B4"/>
    </sheetView>
  </sheetViews>
  <sheetFormatPr defaultColWidth="9.1796875" defaultRowHeight="14.5" x14ac:dyDescent="0.35"/>
  <cols>
    <col min="1" max="1" width="9.1796875" style="88" customWidth="1"/>
    <col min="2" max="2" width="7.81640625" style="88" customWidth="1"/>
    <col min="3" max="3" width="14.7265625" style="88" customWidth="1"/>
    <col min="4" max="4" width="14.26953125" style="88" customWidth="1"/>
    <col min="5" max="7" width="14.7265625" style="88" customWidth="1"/>
    <col min="8" max="10" width="9.1796875" style="88"/>
    <col min="11" max="11" width="11" style="88" customWidth="1"/>
    <col min="12" max="16384" width="9.1796875" style="88"/>
  </cols>
  <sheetData>
    <row r="1" spans="1:16" x14ac:dyDescent="0.35">
      <c r="A1"/>
      <c r="B1" s="86"/>
      <c r="C1" s="86"/>
      <c r="D1" s="86"/>
      <c r="E1" s="86"/>
      <c r="F1" s="86"/>
      <c r="G1" s="87"/>
    </row>
    <row r="2" spans="1:16" x14ac:dyDescent="0.35">
      <c r="A2" s="86"/>
      <c r="B2" s="86"/>
      <c r="C2" s="86"/>
      <c r="D2" s="86"/>
      <c r="E2" s="86"/>
      <c r="F2" s="89"/>
      <c r="G2" s="90"/>
    </row>
    <row r="3" spans="1:16" x14ac:dyDescent="0.35">
      <c r="A3" s="91"/>
      <c r="B3" s="91"/>
      <c r="C3" s="91"/>
      <c r="D3" s="91"/>
      <c r="E3" s="91"/>
      <c r="F3" s="89"/>
      <c r="G3" s="90"/>
      <c r="H3" s="92"/>
      <c r="I3" s="92"/>
      <c r="J3" s="92"/>
      <c r="K3" s="93" t="s">
        <v>2</v>
      </c>
      <c r="L3" s="93" t="s">
        <v>61</v>
      </c>
      <c r="M3" s="94"/>
      <c r="N3" s="92"/>
      <c r="O3" s="92"/>
    </row>
    <row r="4" spans="1:16" ht="18.5" x14ac:dyDescent="0.45">
      <c r="A4" s="91"/>
      <c r="B4" s="95" t="s">
        <v>62</v>
      </c>
      <c r="C4" s="91"/>
      <c r="D4" s="91"/>
      <c r="E4" s="89"/>
      <c r="F4" s="96" t="s">
        <v>5</v>
      </c>
      <c r="G4" s="91"/>
      <c r="H4" s="92"/>
      <c r="I4" s="92"/>
      <c r="J4" s="92"/>
      <c r="K4" s="97" t="s">
        <v>63</v>
      </c>
      <c r="L4" s="98">
        <v>891.5</v>
      </c>
      <c r="M4" s="99">
        <f>L4/$L$9</f>
        <v>0.63574128217927706</v>
      </c>
      <c r="N4" s="100"/>
      <c r="O4" s="101"/>
    </row>
    <row r="5" spans="1:16" x14ac:dyDescent="0.35">
      <c r="A5" s="91"/>
      <c r="B5" s="91"/>
      <c r="C5" s="91"/>
      <c r="D5" s="91"/>
      <c r="E5" s="91"/>
      <c r="F5" s="102"/>
      <c r="G5" s="91"/>
      <c r="H5" s="92"/>
      <c r="I5" s="92"/>
      <c r="J5" s="92"/>
      <c r="K5" s="97" t="s">
        <v>64</v>
      </c>
      <c r="L5" s="98">
        <v>0</v>
      </c>
      <c r="M5" s="99">
        <f>L5/$L$9</f>
        <v>0</v>
      </c>
      <c r="N5" s="103"/>
      <c r="O5" s="101"/>
    </row>
    <row r="6" spans="1:16" x14ac:dyDescent="0.35">
      <c r="A6" s="91"/>
      <c r="B6" s="104" t="s">
        <v>65</v>
      </c>
      <c r="C6" s="105"/>
      <c r="D6" s="106"/>
      <c r="E6" s="107">
        <v>45536</v>
      </c>
      <c r="F6" s="108"/>
      <c r="G6" s="91"/>
      <c r="H6" s="92"/>
      <c r="I6" s="92"/>
      <c r="J6" s="92"/>
      <c r="K6" s="97" t="s">
        <v>66</v>
      </c>
      <c r="L6" s="98">
        <v>0</v>
      </c>
      <c r="M6" s="99">
        <f>L6/$L$9</f>
        <v>0</v>
      </c>
      <c r="N6" s="109"/>
      <c r="O6" s="109"/>
    </row>
    <row r="7" spans="1:16" x14ac:dyDescent="0.35">
      <c r="A7" s="91"/>
      <c r="B7" s="110" t="s">
        <v>67</v>
      </c>
      <c r="C7" s="89"/>
      <c r="D7" s="92"/>
      <c r="E7" s="111">
        <v>99</v>
      </c>
      <c r="F7" s="112" t="s">
        <v>68</v>
      </c>
      <c r="G7" s="91"/>
      <c r="H7" s="92"/>
      <c r="I7" s="92"/>
      <c r="J7" s="92"/>
      <c r="K7" s="97" t="s">
        <v>69</v>
      </c>
      <c r="L7" s="98">
        <v>0</v>
      </c>
      <c r="M7" s="99">
        <f>L7/$L$9</f>
        <v>0</v>
      </c>
      <c r="N7" s="113"/>
      <c r="O7" s="113"/>
    </row>
    <row r="8" spans="1:16" x14ac:dyDescent="0.35">
      <c r="A8" s="91"/>
      <c r="B8" s="110" t="s">
        <v>70</v>
      </c>
      <c r="C8" s="89"/>
      <c r="D8" s="114">
        <f>E6-1</f>
        <v>45535</v>
      </c>
      <c r="E8" s="115">
        <v>437880.42999999993</v>
      </c>
      <c r="F8" s="112" t="s">
        <v>71</v>
      </c>
      <c r="G8" s="91"/>
      <c r="H8" s="92"/>
      <c r="I8" s="92"/>
      <c r="J8" s="92"/>
      <c r="K8" s="97" t="s">
        <v>72</v>
      </c>
      <c r="L8" s="98">
        <v>0</v>
      </c>
      <c r="M8" s="99">
        <f>L8/$L$9</f>
        <v>0</v>
      </c>
      <c r="N8" s="113"/>
      <c r="O8" s="113"/>
    </row>
    <row r="9" spans="1:16" x14ac:dyDescent="0.35">
      <c r="A9" s="91"/>
      <c r="B9" s="110" t="s">
        <v>70</v>
      </c>
      <c r="C9" s="89"/>
      <c r="D9" s="114">
        <f>EDATE(D8,E7)</f>
        <v>48548</v>
      </c>
      <c r="E9" s="115">
        <v>254470.06</v>
      </c>
      <c r="F9" s="112" t="s">
        <v>71</v>
      </c>
      <c r="G9" s="91"/>
      <c r="H9" s="92"/>
      <c r="I9" s="92"/>
      <c r="J9" s="92"/>
      <c r="K9" s="116" t="s">
        <v>73</v>
      </c>
      <c r="L9" s="117">
        <v>1402.2999999999997</v>
      </c>
      <c r="M9" s="116"/>
      <c r="N9" s="113"/>
      <c r="O9" s="113"/>
    </row>
    <row r="10" spans="1:16" x14ac:dyDescent="0.35">
      <c r="A10" s="91"/>
      <c r="B10" s="110" t="s">
        <v>74</v>
      </c>
      <c r="C10" s="89"/>
      <c r="D10" s="92"/>
      <c r="E10" s="118">
        <f>M4</f>
        <v>0.63574128217927706</v>
      </c>
      <c r="F10" s="112"/>
      <c r="G10" s="91"/>
      <c r="H10" s="92"/>
      <c r="I10" s="92"/>
      <c r="J10" s="92"/>
      <c r="K10" s="92"/>
      <c r="L10" s="92"/>
      <c r="M10" s="119"/>
      <c r="N10" s="119"/>
      <c r="O10" s="119"/>
    </row>
    <row r="11" spans="1:16" x14ac:dyDescent="0.35">
      <c r="A11" s="91"/>
      <c r="B11" s="110" t="s">
        <v>75</v>
      </c>
      <c r="C11" s="89"/>
      <c r="D11" s="92"/>
      <c r="E11" s="120">
        <f>ROUND(E8*E$10,2)</f>
        <v>278378.67</v>
      </c>
      <c r="F11" s="112" t="s">
        <v>71</v>
      </c>
      <c r="G11" s="91"/>
      <c r="H11" s="92"/>
      <c r="I11" s="92"/>
      <c r="J11" s="92"/>
      <c r="K11" s="92"/>
      <c r="L11" s="92"/>
      <c r="M11" s="119"/>
      <c r="N11" s="119"/>
      <c r="O11" s="119"/>
    </row>
    <row r="12" spans="1:16" x14ac:dyDescent="0.35">
      <c r="A12" s="91"/>
      <c r="B12" s="110" t="s">
        <v>76</v>
      </c>
      <c r="C12" s="89"/>
      <c r="D12" s="92"/>
      <c r="E12" s="120">
        <f>ROUND(E9*E$10,2)</f>
        <v>161777.12</v>
      </c>
      <c r="F12" s="112" t="s">
        <v>71</v>
      </c>
      <c r="G12" s="91"/>
      <c r="H12" s="92"/>
      <c r="I12" s="92"/>
      <c r="J12" s="92"/>
      <c r="K12" s="121"/>
      <c r="L12" s="121"/>
      <c r="M12" s="113"/>
      <c r="N12" s="113"/>
      <c r="O12" s="113"/>
      <c r="P12" s="122"/>
    </row>
    <row r="13" spans="1:16" x14ac:dyDescent="0.35">
      <c r="A13" s="91"/>
      <c r="B13" s="123" t="s">
        <v>77</v>
      </c>
      <c r="C13" s="124"/>
      <c r="D13" s="125"/>
      <c r="E13" s="126">
        <v>3.4000000000000002E-2</v>
      </c>
      <c r="F13" s="127"/>
      <c r="G13" s="91"/>
      <c r="H13" s="92"/>
      <c r="I13" s="92"/>
      <c r="J13" s="92"/>
      <c r="K13" s="121"/>
      <c r="L13" s="121"/>
      <c r="M13" s="113"/>
      <c r="N13" s="113"/>
      <c r="O13" s="113"/>
      <c r="P13" s="122"/>
    </row>
    <row r="14" spans="1:16" x14ac:dyDescent="0.35">
      <c r="A14" s="91"/>
      <c r="B14" s="111"/>
      <c r="C14" s="89"/>
      <c r="D14" s="92"/>
      <c r="E14" s="128"/>
      <c r="F14" s="111"/>
      <c r="G14" s="91"/>
      <c r="H14" s="92"/>
      <c r="I14" s="92"/>
      <c r="J14" s="92"/>
      <c r="K14" s="121"/>
      <c r="L14" s="121"/>
      <c r="M14" s="113"/>
      <c r="N14" s="113"/>
      <c r="O14" s="113"/>
      <c r="P14" s="122"/>
    </row>
    <row r="15" spans="1:16" x14ac:dyDescent="0.35">
      <c r="A15" s="92"/>
      <c r="B15" s="92"/>
      <c r="C15" s="92"/>
      <c r="D15" s="92"/>
      <c r="E15" s="92"/>
      <c r="F15" s="92"/>
      <c r="G15" s="92"/>
      <c r="H15" s="92"/>
      <c r="I15" s="92"/>
      <c r="J15" s="92"/>
      <c r="K15" s="121"/>
      <c r="L15" s="121"/>
      <c r="M15" s="113"/>
      <c r="N15" s="113"/>
      <c r="O15" s="113"/>
      <c r="P15" s="122"/>
    </row>
    <row r="16" spans="1:16" ht="15" thickBot="1" x14ac:dyDescent="0.4">
      <c r="A16" s="129" t="s">
        <v>78</v>
      </c>
      <c r="B16" s="129" t="s">
        <v>79</v>
      </c>
      <c r="C16" s="129" t="s">
        <v>80</v>
      </c>
      <c r="D16" s="129" t="s">
        <v>81</v>
      </c>
      <c r="E16" s="129" t="s">
        <v>82</v>
      </c>
      <c r="F16" s="129" t="s">
        <v>83</v>
      </c>
      <c r="G16" s="129" t="s">
        <v>84</v>
      </c>
      <c r="H16" s="92"/>
      <c r="I16" s="92"/>
      <c r="J16" s="92"/>
      <c r="K16" s="121"/>
      <c r="L16" s="121"/>
      <c r="M16" s="113"/>
      <c r="N16" s="113"/>
      <c r="O16" s="113"/>
      <c r="P16" s="122"/>
    </row>
    <row r="17" spans="1:16" x14ac:dyDescent="0.35">
      <c r="A17" s="130">
        <f>E6</f>
        <v>45536</v>
      </c>
      <c r="B17" s="89">
        <v>1</v>
      </c>
      <c r="C17" s="102">
        <f>E11</f>
        <v>278378.67</v>
      </c>
      <c r="D17" s="131">
        <f>ROUND(IPMT($E$13/12,B17,$E$7,-$E$11,$E$12,0),2)</f>
        <v>788.74</v>
      </c>
      <c r="E17" s="131">
        <f>ROUND(PPMT($E$13/12,B17,$E$7,-$E$11,$E$12,0),2)</f>
        <v>1021.98</v>
      </c>
      <c r="F17" s="131">
        <f>ROUND(PMT($E$13/12,E7,-E11,E12),2)</f>
        <v>1810.72</v>
      </c>
      <c r="G17" s="131">
        <f>C17-E17</f>
        <v>277356.69</v>
      </c>
      <c r="H17" s="92"/>
      <c r="I17" s="92"/>
      <c r="J17" s="92"/>
      <c r="K17" s="121"/>
      <c r="L17" s="121"/>
      <c r="M17" s="113"/>
      <c r="N17" s="113"/>
      <c r="O17" s="113"/>
      <c r="P17" s="122"/>
    </row>
    <row r="18" spans="1:16" x14ac:dyDescent="0.35">
      <c r="A18" s="130">
        <f>EDATE(A17,1)</f>
        <v>45566</v>
      </c>
      <c r="B18" s="89">
        <v>2</v>
      </c>
      <c r="C18" s="102">
        <f>G17</f>
        <v>277356.69</v>
      </c>
      <c r="D18" s="131">
        <f t="shared" ref="D18:D75" si="0">ROUND(C18*$E$13/12,2)</f>
        <v>785.84</v>
      </c>
      <c r="E18" s="131">
        <f>F18-D18</f>
        <v>1024.8800000000001</v>
      </c>
      <c r="F18" s="131">
        <f>F17</f>
        <v>1810.72</v>
      </c>
      <c r="G18" s="131">
        <f t="shared" ref="G18:G75" si="1">C18-E18</f>
        <v>276331.81</v>
      </c>
      <c r="H18" s="92"/>
      <c r="I18" s="92"/>
      <c r="J18" s="92"/>
      <c r="K18" s="121"/>
      <c r="L18" s="121"/>
      <c r="M18" s="113"/>
      <c r="N18" s="113"/>
      <c r="O18" s="113"/>
      <c r="P18" s="122"/>
    </row>
    <row r="19" spans="1:16" x14ac:dyDescent="0.35">
      <c r="A19" s="130">
        <f>EDATE(A18,1)</f>
        <v>45597</v>
      </c>
      <c r="B19" s="89">
        <v>3</v>
      </c>
      <c r="C19" s="102">
        <f>G18</f>
        <v>276331.81</v>
      </c>
      <c r="D19" s="131">
        <f t="shared" si="0"/>
        <v>782.94</v>
      </c>
      <c r="E19" s="131">
        <f>F19-D19</f>
        <v>1027.78</v>
      </c>
      <c r="F19" s="131">
        <f t="shared" ref="F19:F82" si="2">F18</f>
        <v>1810.72</v>
      </c>
      <c r="G19" s="131">
        <f t="shared" si="1"/>
        <v>275304.02999999997</v>
      </c>
      <c r="H19" s="92"/>
      <c r="I19" s="92"/>
      <c r="J19" s="92"/>
      <c r="K19" s="121"/>
      <c r="L19" s="121"/>
      <c r="M19" s="113"/>
      <c r="N19" s="113"/>
      <c r="O19" s="113"/>
      <c r="P19" s="122"/>
    </row>
    <row r="20" spans="1:16" x14ac:dyDescent="0.35">
      <c r="A20" s="130">
        <f t="shared" ref="A20:A83" si="3">EDATE(A19,1)</f>
        <v>45627</v>
      </c>
      <c r="B20" s="89">
        <v>4</v>
      </c>
      <c r="C20" s="102">
        <f t="shared" ref="C20:C75" si="4">G19</f>
        <v>275304.02999999997</v>
      </c>
      <c r="D20" s="131">
        <f t="shared" si="0"/>
        <v>780.03</v>
      </c>
      <c r="E20" s="131">
        <f t="shared" ref="E20:E75" si="5">F20-D20</f>
        <v>1030.69</v>
      </c>
      <c r="F20" s="131">
        <f t="shared" si="2"/>
        <v>1810.72</v>
      </c>
      <c r="G20" s="131">
        <f t="shared" si="1"/>
        <v>274273.33999999997</v>
      </c>
      <c r="H20" s="92"/>
      <c r="I20" s="92"/>
      <c r="J20" s="92"/>
      <c r="K20" s="121"/>
      <c r="L20" s="121"/>
      <c r="M20" s="113"/>
      <c r="N20" s="113"/>
      <c r="O20" s="113"/>
      <c r="P20" s="122"/>
    </row>
    <row r="21" spans="1:16" x14ac:dyDescent="0.35">
      <c r="A21" s="130">
        <f t="shared" si="3"/>
        <v>45658</v>
      </c>
      <c r="B21" s="89">
        <v>5</v>
      </c>
      <c r="C21" s="102">
        <f t="shared" si="4"/>
        <v>274273.33999999997</v>
      </c>
      <c r="D21" s="131">
        <f t="shared" si="0"/>
        <v>777.11</v>
      </c>
      <c r="E21" s="131">
        <f t="shared" si="5"/>
        <v>1033.6100000000001</v>
      </c>
      <c r="F21" s="131">
        <f t="shared" si="2"/>
        <v>1810.72</v>
      </c>
      <c r="G21" s="131">
        <f t="shared" si="1"/>
        <v>273239.73</v>
      </c>
      <c r="H21" s="92"/>
      <c r="I21" s="92"/>
      <c r="J21" s="92"/>
      <c r="K21" s="121"/>
      <c r="L21" s="121"/>
      <c r="M21" s="113"/>
      <c r="N21" s="113"/>
      <c r="O21" s="113"/>
      <c r="P21" s="122"/>
    </row>
    <row r="22" spans="1:16" x14ac:dyDescent="0.35">
      <c r="A22" s="132">
        <f t="shared" si="3"/>
        <v>45689</v>
      </c>
      <c r="B22" s="133">
        <v>6</v>
      </c>
      <c r="C22" s="134">
        <f t="shared" si="4"/>
        <v>273239.73</v>
      </c>
      <c r="D22" s="135">
        <f t="shared" si="0"/>
        <v>774.18</v>
      </c>
      <c r="E22" s="135">
        <f t="shared" si="5"/>
        <v>1036.54</v>
      </c>
      <c r="F22" s="135">
        <f t="shared" si="2"/>
        <v>1810.72</v>
      </c>
      <c r="G22" s="135">
        <f t="shared" si="1"/>
        <v>272203.19</v>
      </c>
      <c r="K22" s="136"/>
      <c r="L22" s="136"/>
      <c r="M22" s="137"/>
      <c r="N22" s="137"/>
      <c r="O22" s="137"/>
      <c r="P22" s="122"/>
    </row>
    <row r="23" spans="1:16" x14ac:dyDescent="0.35">
      <c r="A23" s="132">
        <f t="shared" si="3"/>
        <v>45717</v>
      </c>
      <c r="B23" s="133">
        <v>7</v>
      </c>
      <c r="C23" s="134">
        <f t="shared" si="4"/>
        <v>272203.19</v>
      </c>
      <c r="D23" s="135">
        <f t="shared" si="0"/>
        <v>771.24</v>
      </c>
      <c r="E23" s="135">
        <f t="shared" si="5"/>
        <v>1039.48</v>
      </c>
      <c r="F23" s="135">
        <f t="shared" si="2"/>
        <v>1810.72</v>
      </c>
      <c r="G23" s="135">
        <f t="shared" si="1"/>
        <v>271163.71000000002</v>
      </c>
      <c r="K23" s="136"/>
      <c r="L23" s="136"/>
      <c r="M23" s="137"/>
      <c r="N23" s="137"/>
      <c r="O23" s="137"/>
      <c r="P23" s="122"/>
    </row>
    <row r="24" spans="1:16" x14ac:dyDescent="0.35">
      <c r="A24" s="132">
        <f>EDATE(A23,1)</f>
        <v>45748</v>
      </c>
      <c r="B24" s="133">
        <v>8</v>
      </c>
      <c r="C24" s="134">
        <f t="shared" si="4"/>
        <v>271163.71000000002</v>
      </c>
      <c r="D24" s="135">
        <f t="shared" si="0"/>
        <v>768.3</v>
      </c>
      <c r="E24" s="135">
        <f t="shared" si="5"/>
        <v>1042.42</v>
      </c>
      <c r="F24" s="135">
        <f t="shared" si="2"/>
        <v>1810.72</v>
      </c>
      <c r="G24" s="135">
        <f t="shared" si="1"/>
        <v>270121.29000000004</v>
      </c>
      <c r="K24" s="136"/>
      <c r="L24" s="136"/>
      <c r="M24" s="137"/>
      <c r="N24" s="137"/>
      <c r="O24" s="137"/>
      <c r="P24" s="122"/>
    </row>
    <row r="25" spans="1:16" x14ac:dyDescent="0.35">
      <c r="A25" s="132">
        <f t="shared" si="3"/>
        <v>45778</v>
      </c>
      <c r="B25" s="133">
        <v>9</v>
      </c>
      <c r="C25" s="134">
        <f t="shared" si="4"/>
        <v>270121.29000000004</v>
      </c>
      <c r="D25" s="135">
        <f t="shared" si="0"/>
        <v>765.34</v>
      </c>
      <c r="E25" s="135">
        <f t="shared" si="5"/>
        <v>1045.3800000000001</v>
      </c>
      <c r="F25" s="135">
        <f t="shared" si="2"/>
        <v>1810.72</v>
      </c>
      <c r="G25" s="135">
        <f t="shared" si="1"/>
        <v>269075.91000000003</v>
      </c>
      <c r="K25" s="136"/>
      <c r="L25" s="136"/>
      <c r="M25" s="137"/>
      <c r="N25" s="137"/>
      <c r="O25" s="137"/>
      <c r="P25" s="122"/>
    </row>
    <row r="26" spans="1:16" x14ac:dyDescent="0.35">
      <c r="A26" s="132">
        <f t="shared" si="3"/>
        <v>45809</v>
      </c>
      <c r="B26" s="133">
        <v>10</v>
      </c>
      <c r="C26" s="134">
        <f t="shared" si="4"/>
        <v>269075.91000000003</v>
      </c>
      <c r="D26" s="135">
        <f t="shared" si="0"/>
        <v>762.38</v>
      </c>
      <c r="E26" s="135">
        <f t="shared" si="5"/>
        <v>1048.3400000000001</v>
      </c>
      <c r="F26" s="135">
        <f t="shared" si="2"/>
        <v>1810.72</v>
      </c>
      <c r="G26" s="135">
        <f t="shared" si="1"/>
        <v>268027.57</v>
      </c>
      <c r="K26" s="136"/>
      <c r="L26" s="136"/>
      <c r="M26" s="137"/>
      <c r="N26" s="137"/>
      <c r="O26" s="137"/>
      <c r="P26" s="122"/>
    </row>
    <row r="27" spans="1:16" x14ac:dyDescent="0.35">
      <c r="A27" s="132">
        <f t="shared" si="3"/>
        <v>45839</v>
      </c>
      <c r="B27" s="133">
        <v>11</v>
      </c>
      <c r="C27" s="134">
        <f t="shared" si="4"/>
        <v>268027.57</v>
      </c>
      <c r="D27" s="135">
        <f t="shared" si="0"/>
        <v>759.41</v>
      </c>
      <c r="E27" s="135">
        <f t="shared" si="5"/>
        <v>1051.31</v>
      </c>
      <c r="F27" s="135">
        <f t="shared" si="2"/>
        <v>1810.72</v>
      </c>
      <c r="G27" s="135">
        <f t="shared" si="1"/>
        <v>266976.26</v>
      </c>
    </row>
    <row r="28" spans="1:16" x14ac:dyDescent="0.35">
      <c r="A28" s="132">
        <f t="shared" si="3"/>
        <v>45870</v>
      </c>
      <c r="B28" s="133">
        <v>12</v>
      </c>
      <c r="C28" s="134">
        <f t="shared" si="4"/>
        <v>266976.26</v>
      </c>
      <c r="D28" s="135">
        <f t="shared" si="0"/>
        <v>756.43</v>
      </c>
      <c r="E28" s="135">
        <f t="shared" si="5"/>
        <v>1054.29</v>
      </c>
      <c r="F28" s="135">
        <f t="shared" si="2"/>
        <v>1810.72</v>
      </c>
      <c r="G28" s="135">
        <f t="shared" si="1"/>
        <v>265921.97000000003</v>
      </c>
    </row>
    <row r="29" spans="1:16" x14ac:dyDescent="0.35">
      <c r="A29" s="132">
        <f t="shared" si="3"/>
        <v>45901</v>
      </c>
      <c r="B29" s="133">
        <v>13</v>
      </c>
      <c r="C29" s="134">
        <f t="shared" si="4"/>
        <v>265921.97000000003</v>
      </c>
      <c r="D29" s="135">
        <f t="shared" si="0"/>
        <v>753.45</v>
      </c>
      <c r="E29" s="135">
        <f t="shared" si="5"/>
        <v>1057.27</v>
      </c>
      <c r="F29" s="135">
        <f t="shared" si="2"/>
        <v>1810.72</v>
      </c>
      <c r="G29" s="135">
        <f t="shared" si="1"/>
        <v>264864.7</v>
      </c>
    </row>
    <row r="30" spans="1:16" x14ac:dyDescent="0.35">
      <c r="A30" s="132">
        <f t="shared" si="3"/>
        <v>45931</v>
      </c>
      <c r="B30" s="133">
        <v>14</v>
      </c>
      <c r="C30" s="134">
        <f t="shared" si="4"/>
        <v>264864.7</v>
      </c>
      <c r="D30" s="135">
        <f t="shared" si="0"/>
        <v>750.45</v>
      </c>
      <c r="E30" s="135">
        <f t="shared" si="5"/>
        <v>1060.27</v>
      </c>
      <c r="F30" s="135">
        <f t="shared" si="2"/>
        <v>1810.72</v>
      </c>
      <c r="G30" s="135">
        <f t="shared" si="1"/>
        <v>263804.43</v>
      </c>
    </row>
    <row r="31" spans="1:16" x14ac:dyDescent="0.35">
      <c r="A31" s="132">
        <f t="shared" si="3"/>
        <v>45962</v>
      </c>
      <c r="B31" s="133">
        <v>15</v>
      </c>
      <c r="C31" s="134">
        <f t="shared" si="4"/>
        <v>263804.43</v>
      </c>
      <c r="D31" s="135">
        <f t="shared" si="0"/>
        <v>747.45</v>
      </c>
      <c r="E31" s="135">
        <f t="shared" si="5"/>
        <v>1063.27</v>
      </c>
      <c r="F31" s="135">
        <f t="shared" si="2"/>
        <v>1810.72</v>
      </c>
      <c r="G31" s="135">
        <f t="shared" si="1"/>
        <v>262741.15999999997</v>
      </c>
    </row>
    <row r="32" spans="1:16" x14ac:dyDescent="0.35">
      <c r="A32" s="132">
        <f t="shared" si="3"/>
        <v>45992</v>
      </c>
      <c r="B32" s="133">
        <v>16</v>
      </c>
      <c r="C32" s="134">
        <f t="shared" si="4"/>
        <v>262741.15999999997</v>
      </c>
      <c r="D32" s="135">
        <f t="shared" si="0"/>
        <v>744.43</v>
      </c>
      <c r="E32" s="135">
        <f t="shared" si="5"/>
        <v>1066.29</v>
      </c>
      <c r="F32" s="135">
        <f t="shared" si="2"/>
        <v>1810.72</v>
      </c>
      <c r="G32" s="135">
        <f t="shared" si="1"/>
        <v>261674.86999999997</v>
      </c>
    </row>
    <row r="33" spans="1:7" x14ac:dyDescent="0.35">
      <c r="A33" s="132">
        <f t="shared" si="3"/>
        <v>46023</v>
      </c>
      <c r="B33" s="133">
        <v>17</v>
      </c>
      <c r="C33" s="134">
        <f t="shared" si="4"/>
        <v>261674.86999999997</v>
      </c>
      <c r="D33" s="135">
        <f t="shared" si="0"/>
        <v>741.41</v>
      </c>
      <c r="E33" s="135">
        <f t="shared" si="5"/>
        <v>1069.31</v>
      </c>
      <c r="F33" s="135">
        <f t="shared" si="2"/>
        <v>1810.72</v>
      </c>
      <c r="G33" s="135">
        <f t="shared" si="1"/>
        <v>260605.55999999997</v>
      </c>
    </row>
    <row r="34" spans="1:7" x14ac:dyDescent="0.35">
      <c r="A34" s="132">
        <f t="shared" si="3"/>
        <v>46054</v>
      </c>
      <c r="B34" s="133">
        <v>18</v>
      </c>
      <c r="C34" s="134">
        <f t="shared" si="4"/>
        <v>260605.55999999997</v>
      </c>
      <c r="D34" s="135">
        <f t="shared" si="0"/>
        <v>738.38</v>
      </c>
      <c r="E34" s="135">
        <f t="shared" si="5"/>
        <v>1072.3400000000001</v>
      </c>
      <c r="F34" s="135">
        <f t="shared" si="2"/>
        <v>1810.72</v>
      </c>
      <c r="G34" s="135">
        <f t="shared" si="1"/>
        <v>259533.21999999997</v>
      </c>
    </row>
    <row r="35" spans="1:7" x14ac:dyDescent="0.35">
      <c r="A35" s="132">
        <f t="shared" si="3"/>
        <v>46082</v>
      </c>
      <c r="B35" s="133">
        <v>19</v>
      </c>
      <c r="C35" s="134">
        <f t="shared" si="4"/>
        <v>259533.21999999997</v>
      </c>
      <c r="D35" s="135">
        <f t="shared" si="0"/>
        <v>735.34</v>
      </c>
      <c r="E35" s="135">
        <f t="shared" si="5"/>
        <v>1075.3800000000001</v>
      </c>
      <c r="F35" s="135">
        <f t="shared" si="2"/>
        <v>1810.72</v>
      </c>
      <c r="G35" s="135">
        <f t="shared" si="1"/>
        <v>258457.83999999997</v>
      </c>
    </row>
    <row r="36" spans="1:7" x14ac:dyDescent="0.35">
      <c r="A36" s="132">
        <f t="shared" si="3"/>
        <v>46113</v>
      </c>
      <c r="B36" s="133">
        <v>20</v>
      </c>
      <c r="C36" s="134">
        <f t="shared" si="4"/>
        <v>258457.83999999997</v>
      </c>
      <c r="D36" s="135">
        <f t="shared" si="0"/>
        <v>732.3</v>
      </c>
      <c r="E36" s="135">
        <f t="shared" si="5"/>
        <v>1078.42</v>
      </c>
      <c r="F36" s="135">
        <f t="shared" si="2"/>
        <v>1810.72</v>
      </c>
      <c r="G36" s="135">
        <f t="shared" si="1"/>
        <v>257379.41999999995</v>
      </c>
    </row>
    <row r="37" spans="1:7" x14ac:dyDescent="0.35">
      <c r="A37" s="132">
        <f t="shared" si="3"/>
        <v>46143</v>
      </c>
      <c r="B37" s="133">
        <v>21</v>
      </c>
      <c r="C37" s="134">
        <f t="shared" si="4"/>
        <v>257379.41999999995</v>
      </c>
      <c r="D37" s="135">
        <f t="shared" si="0"/>
        <v>729.24</v>
      </c>
      <c r="E37" s="135">
        <f t="shared" si="5"/>
        <v>1081.48</v>
      </c>
      <c r="F37" s="135">
        <f t="shared" si="2"/>
        <v>1810.72</v>
      </c>
      <c r="G37" s="135">
        <f t="shared" si="1"/>
        <v>256297.93999999994</v>
      </c>
    </row>
    <row r="38" spans="1:7" x14ac:dyDescent="0.35">
      <c r="A38" s="132">
        <f t="shared" si="3"/>
        <v>46174</v>
      </c>
      <c r="B38" s="133">
        <v>22</v>
      </c>
      <c r="C38" s="134">
        <f t="shared" si="4"/>
        <v>256297.93999999994</v>
      </c>
      <c r="D38" s="135">
        <f t="shared" si="0"/>
        <v>726.18</v>
      </c>
      <c r="E38" s="135">
        <f t="shared" si="5"/>
        <v>1084.54</v>
      </c>
      <c r="F38" s="135">
        <f t="shared" si="2"/>
        <v>1810.72</v>
      </c>
      <c r="G38" s="135">
        <f t="shared" si="1"/>
        <v>255213.39999999994</v>
      </c>
    </row>
    <row r="39" spans="1:7" x14ac:dyDescent="0.35">
      <c r="A39" s="132">
        <f t="shared" si="3"/>
        <v>46204</v>
      </c>
      <c r="B39" s="133">
        <v>23</v>
      </c>
      <c r="C39" s="134">
        <f t="shared" si="4"/>
        <v>255213.39999999994</v>
      </c>
      <c r="D39" s="135">
        <f t="shared" si="0"/>
        <v>723.1</v>
      </c>
      <c r="E39" s="135">
        <f t="shared" si="5"/>
        <v>1087.6199999999999</v>
      </c>
      <c r="F39" s="135">
        <f t="shared" si="2"/>
        <v>1810.72</v>
      </c>
      <c r="G39" s="135">
        <f t="shared" si="1"/>
        <v>254125.77999999994</v>
      </c>
    </row>
    <row r="40" spans="1:7" x14ac:dyDescent="0.35">
      <c r="A40" s="132">
        <f t="shared" si="3"/>
        <v>46235</v>
      </c>
      <c r="B40" s="133">
        <v>24</v>
      </c>
      <c r="C40" s="134">
        <f t="shared" si="4"/>
        <v>254125.77999999994</v>
      </c>
      <c r="D40" s="135">
        <f t="shared" si="0"/>
        <v>720.02</v>
      </c>
      <c r="E40" s="135">
        <f t="shared" si="5"/>
        <v>1090.7</v>
      </c>
      <c r="F40" s="135">
        <f t="shared" si="2"/>
        <v>1810.72</v>
      </c>
      <c r="G40" s="135">
        <f t="shared" si="1"/>
        <v>253035.07999999993</v>
      </c>
    </row>
    <row r="41" spans="1:7" x14ac:dyDescent="0.35">
      <c r="A41" s="132">
        <f t="shared" si="3"/>
        <v>46266</v>
      </c>
      <c r="B41" s="133">
        <v>25</v>
      </c>
      <c r="C41" s="134">
        <f t="shared" si="4"/>
        <v>253035.07999999993</v>
      </c>
      <c r="D41" s="135">
        <f t="shared" si="0"/>
        <v>716.93</v>
      </c>
      <c r="E41" s="135">
        <f t="shared" si="5"/>
        <v>1093.79</v>
      </c>
      <c r="F41" s="135">
        <f t="shared" si="2"/>
        <v>1810.72</v>
      </c>
      <c r="G41" s="135">
        <f t="shared" si="1"/>
        <v>251941.28999999992</v>
      </c>
    </row>
    <row r="42" spans="1:7" x14ac:dyDescent="0.35">
      <c r="A42" s="132">
        <f t="shared" si="3"/>
        <v>46296</v>
      </c>
      <c r="B42" s="133">
        <v>26</v>
      </c>
      <c r="C42" s="134">
        <f t="shared" si="4"/>
        <v>251941.28999999992</v>
      </c>
      <c r="D42" s="135">
        <f t="shared" si="0"/>
        <v>713.83</v>
      </c>
      <c r="E42" s="135">
        <f t="shared" si="5"/>
        <v>1096.8899999999999</v>
      </c>
      <c r="F42" s="135">
        <f t="shared" si="2"/>
        <v>1810.72</v>
      </c>
      <c r="G42" s="135">
        <f t="shared" si="1"/>
        <v>250844.39999999991</v>
      </c>
    </row>
    <row r="43" spans="1:7" x14ac:dyDescent="0.35">
      <c r="A43" s="132">
        <f t="shared" si="3"/>
        <v>46327</v>
      </c>
      <c r="B43" s="133">
        <v>27</v>
      </c>
      <c r="C43" s="134">
        <f t="shared" si="4"/>
        <v>250844.39999999991</v>
      </c>
      <c r="D43" s="135">
        <f t="shared" si="0"/>
        <v>710.73</v>
      </c>
      <c r="E43" s="135">
        <f t="shared" si="5"/>
        <v>1099.99</v>
      </c>
      <c r="F43" s="135">
        <f t="shared" si="2"/>
        <v>1810.72</v>
      </c>
      <c r="G43" s="135">
        <f t="shared" si="1"/>
        <v>249744.40999999992</v>
      </c>
    </row>
    <row r="44" spans="1:7" x14ac:dyDescent="0.35">
      <c r="A44" s="132">
        <f t="shared" si="3"/>
        <v>46357</v>
      </c>
      <c r="B44" s="133">
        <v>28</v>
      </c>
      <c r="C44" s="134">
        <f t="shared" si="4"/>
        <v>249744.40999999992</v>
      </c>
      <c r="D44" s="135">
        <f t="shared" si="0"/>
        <v>707.61</v>
      </c>
      <c r="E44" s="135">
        <f t="shared" si="5"/>
        <v>1103.1100000000001</v>
      </c>
      <c r="F44" s="135">
        <f t="shared" si="2"/>
        <v>1810.72</v>
      </c>
      <c r="G44" s="135">
        <f t="shared" si="1"/>
        <v>248641.29999999993</v>
      </c>
    </row>
    <row r="45" spans="1:7" x14ac:dyDescent="0.35">
      <c r="A45" s="132">
        <f t="shared" si="3"/>
        <v>46388</v>
      </c>
      <c r="B45" s="133">
        <v>29</v>
      </c>
      <c r="C45" s="134">
        <f t="shared" si="4"/>
        <v>248641.29999999993</v>
      </c>
      <c r="D45" s="135">
        <f t="shared" si="0"/>
        <v>704.48</v>
      </c>
      <c r="E45" s="135">
        <f t="shared" si="5"/>
        <v>1106.24</v>
      </c>
      <c r="F45" s="135">
        <f t="shared" si="2"/>
        <v>1810.72</v>
      </c>
      <c r="G45" s="135">
        <f t="shared" si="1"/>
        <v>247535.05999999994</v>
      </c>
    </row>
    <row r="46" spans="1:7" x14ac:dyDescent="0.35">
      <c r="A46" s="132">
        <f t="shared" si="3"/>
        <v>46419</v>
      </c>
      <c r="B46" s="133">
        <v>30</v>
      </c>
      <c r="C46" s="134">
        <f t="shared" si="4"/>
        <v>247535.05999999994</v>
      </c>
      <c r="D46" s="135">
        <f t="shared" si="0"/>
        <v>701.35</v>
      </c>
      <c r="E46" s="135">
        <f t="shared" si="5"/>
        <v>1109.3699999999999</v>
      </c>
      <c r="F46" s="135">
        <f t="shared" si="2"/>
        <v>1810.72</v>
      </c>
      <c r="G46" s="135">
        <f t="shared" si="1"/>
        <v>246425.68999999994</v>
      </c>
    </row>
    <row r="47" spans="1:7" x14ac:dyDescent="0.35">
      <c r="A47" s="132">
        <f t="shared" si="3"/>
        <v>46447</v>
      </c>
      <c r="B47" s="133">
        <v>31</v>
      </c>
      <c r="C47" s="134">
        <f t="shared" si="4"/>
        <v>246425.68999999994</v>
      </c>
      <c r="D47" s="135">
        <f t="shared" si="0"/>
        <v>698.21</v>
      </c>
      <c r="E47" s="135">
        <f t="shared" si="5"/>
        <v>1112.51</v>
      </c>
      <c r="F47" s="135">
        <f t="shared" si="2"/>
        <v>1810.72</v>
      </c>
      <c r="G47" s="135">
        <f t="shared" si="1"/>
        <v>245313.17999999993</v>
      </c>
    </row>
    <row r="48" spans="1:7" x14ac:dyDescent="0.35">
      <c r="A48" s="132">
        <f t="shared" si="3"/>
        <v>46478</v>
      </c>
      <c r="B48" s="133">
        <v>32</v>
      </c>
      <c r="C48" s="134">
        <f t="shared" si="4"/>
        <v>245313.17999999993</v>
      </c>
      <c r="D48" s="135">
        <f t="shared" si="0"/>
        <v>695.05</v>
      </c>
      <c r="E48" s="135">
        <f t="shared" si="5"/>
        <v>1115.67</v>
      </c>
      <c r="F48" s="135">
        <f t="shared" si="2"/>
        <v>1810.72</v>
      </c>
      <c r="G48" s="135">
        <f t="shared" si="1"/>
        <v>244197.50999999992</v>
      </c>
    </row>
    <row r="49" spans="1:7" x14ac:dyDescent="0.35">
      <c r="A49" s="132">
        <f t="shared" si="3"/>
        <v>46508</v>
      </c>
      <c r="B49" s="133">
        <v>33</v>
      </c>
      <c r="C49" s="134">
        <f t="shared" si="4"/>
        <v>244197.50999999992</v>
      </c>
      <c r="D49" s="135">
        <f t="shared" si="0"/>
        <v>691.89</v>
      </c>
      <c r="E49" s="135">
        <f t="shared" si="5"/>
        <v>1118.83</v>
      </c>
      <c r="F49" s="135">
        <f t="shared" si="2"/>
        <v>1810.72</v>
      </c>
      <c r="G49" s="135">
        <f t="shared" si="1"/>
        <v>243078.67999999993</v>
      </c>
    </row>
    <row r="50" spans="1:7" x14ac:dyDescent="0.35">
      <c r="A50" s="132">
        <f t="shared" si="3"/>
        <v>46539</v>
      </c>
      <c r="B50" s="133">
        <v>34</v>
      </c>
      <c r="C50" s="134">
        <f t="shared" si="4"/>
        <v>243078.67999999993</v>
      </c>
      <c r="D50" s="135">
        <f t="shared" si="0"/>
        <v>688.72</v>
      </c>
      <c r="E50" s="135">
        <f t="shared" si="5"/>
        <v>1122</v>
      </c>
      <c r="F50" s="135">
        <f t="shared" si="2"/>
        <v>1810.72</v>
      </c>
      <c r="G50" s="135">
        <f t="shared" si="1"/>
        <v>241956.67999999993</v>
      </c>
    </row>
    <row r="51" spans="1:7" x14ac:dyDescent="0.35">
      <c r="A51" s="132">
        <f t="shared" si="3"/>
        <v>46569</v>
      </c>
      <c r="B51" s="133">
        <v>35</v>
      </c>
      <c r="C51" s="134">
        <f t="shared" si="4"/>
        <v>241956.67999999993</v>
      </c>
      <c r="D51" s="135">
        <f t="shared" si="0"/>
        <v>685.54</v>
      </c>
      <c r="E51" s="135">
        <f t="shared" si="5"/>
        <v>1125.18</v>
      </c>
      <c r="F51" s="135">
        <f t="shared" si="2"/>
        <v>1810.72</v>
      </c>
      <c r="G51" s="135">
        <f t="shared" si="1"/>
        <v>240831.49999999994</v>
      </c>
    </row>
    <row r="52" spans="1:7" x14ac:dyDescent="0.35">
      <c r="A52" s="132">
        <f t="shared" si="3"/>
        <v>46600</v>
      </c>
      <c r="B52" s="133">
        <v>36</v>
      </c>
      <c r="C52" s="134">
        <f t="shared" si="4"/>
        <v>240831.49999999994</v>
      </c>
      <c r="D52" s="135">
        <f t="shared" si="0"/>
        <v>682.36</v>
      </c>
      <c r="E52" s="135">
        <f t="shared" si="5"/>
        <v>1128.3600000000001</v>
      </c>
      <c r="F52" s="135">
        <f t="shared" si="2"/>
        <v>1810.72</v>
      </c>
      <c r="G52" s="135">
        <f t="shared" si="1"/>
        <v>239703.13999999996</v>
      </c>
    </row>
    <row r="53" spans="1:7" x14ac:dyDescent="0.35">
      <c r="A53" s="132">
        <f t="shared" si="3"/>
        <v>46631</v>
      </c>
      <c r="B53" s="133">
        <v>37</v>
      </c>
      <c r="C53" s="134">
        <f t="shared" si="4"/>
        <v>239703.13999999996</v>
      </c>
      <c r="D53" s="135">
        <f t="shared" si="0"/>
        <v>679.16</v>
      </c>
      <c r="E53" s="135">
        <f t="shared" si="5"/>
        <v>1131.56</v>
      </c>
      <c r="F53" s="135">
        <f t="shared" si="2"/>
        <v>1810.72</v>
      </c>
      <c r="G53" s="135">
        <f t="shared" si="1"/>
        <v>238571.57999999996</v>
      </c>
    </row>
    <row r="54" spans="1:7" x14ac:dyDescent="0.35">
      <c r="A54" s="132">
        <f t="shared" si="3"/>
        <v>46661</v>
      </c>
      <c r="B54" s="133">
        <v>38</v>
      </c>
      <c r="C54" s="134">
        <f t="shared" si="4"/>
        <v>238571.57999999996</v>
      </c>
      <c r="D54" s="135">
        <f t="shared" si="0"/>
        <v>675.95</v>
      </c>
      <c r="E54" s="135">
        <f t="shared" si="5"/>
        <v>1134.77</v>
      </c>
      <c r="F54" s="135">
        <f t="shared" si="2"/>
        <v>1810.72</v>
      </c>
      <c r="G54" s="135">
        <f t="shared" si="1"/>
        <v>237436.80999999997</v>
      </c>
    </row>
    <row r="55" spans="1:7" x14ac:dyDescent="0.35">
      <c r="A55" s="132">
        <f t="shared" si="3"/>
        <v>46692</v>
      </c>
      <c r="B55" s="133">
        <v>39</v>
      </c>
      <c r="C55" s="134">
        <f t="shared" si="4"/>
        <v>237436.80999999997</v>
      </c>
      <c r="D55" s="135">
        <f t="shared" si="0"/>
        <v>672.74</v>
      </c>
      <c r="E55" s="135">
        <f t="shared" si="5"/>
        <v>1137.98</v>
      </c>
      <c r="F55" s="135">
        <f t="shared" si="2"/>
        <v>1810.72</v>
      </c>
      <c r="G55" s="135">
        <f t="shared" si="1"/>
        <v>236298.82999999996</v>
      </c>
    </row>
    <row r="56" spans="1:7" x14ac:dyDescent="0.35">
      <c r="A56" s="132">
        <f t="shared" si="3"/>
        <v>46722</v>
      </c>
      <c r="B56" s="133">
        <v>40</v>
      </c>
      <c r="C56" s="134">
        <f t="shared" si="4"/>
        <v>236298.82999999996</v>
      </c>
      <c r="D56" s="135">
        <f t="shared" si="0"/>
        <v>669.51</v>
      </c>
      <c r="E56" s="135">
        <f t="shared" si="5"/>
        <v>1141.21</v>
      </c>
      <c r="F56" s="135">
        <f t="shared" si="2"/>
        <v>1810.72</v>
      </c>
      <c r="G56" s="135">
        <f t="shared" si="1"/>
        <v>235157.61999999997</v>
      </c>
    </row>
    <row r="57" spans="1:7" x14ac:dyDescent="0.35">
      <c r="A57" s="132">
        <f t="shared" si="3"/>
        <v>46753</v>
      </c>
      <c r="B57" s="133">
        <v>41</v>
      </c>
      <c r="C57" s="134">
        <f t="shared" si="4"/>
        <v>235157.61999999997</v>
      </c>
      <c r="D57" s="135">
        <f t="shared" si="0"/>
        <v>666.28</v>
      </c>
      <c r="E57" s="135">
        <f t="shared" si="5"/>
        <v>1144.44</v>
      </c>
      <c r="F57" s="135">
        <f t="shared" si="2"/>
        <v>1810.72</v>
      </c>
      <c r="G57" s="135">
        <f t="shared" si="1"/>
        <v>234013.17999999996</v>
      </c>
    </row>
    <row r="58" spans="1:7" x14ac:dyDescent="0.35">
      <c r="A58" s="132">
        <f t="shared" si="3"/>
        <v>46784</v>
      </c>
      <c r="B58" s="133">
        <v>42</v>
      </c>
      <c r="C58" s="134">
        <f t="shared" si="4"/>
        <v>234013.17999999996</v>
      </c>
      <c r="D58" s="135">
        <f t="shared" si="0"/>
        <v>663.04</v>
      </c>
      <c r="E58" s="135">
        <f t="shared" si="5"/>
        <v>1147.68</v>
      </c>
      <c r="F58" s="135">
        <f t="shared" si="2"/>
        <v>1810.72</v>
      </c>
      <c r="G58" s="135">
        <f t="shared" si="1"/>
        <v>232865.49999999997</v>
      </c>
    </row>
    <row r="59" spans="1:7" x14ac:dyDescent="0.35">
      <c r="A59" s="132">
        <f t="shared" si="3"/>
        <v>46813</v>
      </c>
      <c r="B59" s="133">
        <v>43</v>
      </c>
      <c r="C59" s="134">
        <f t="shared" si="4"/>
        <v>232865.49999999997</v>
      </c>
      <c r="D59" s="135">
        <f t="shared" si="0"/>
        <v>659.79</v>
      </c>
      <c r="E59" s="135">
        <f t="shared" si="5"/>
        <v>1150.93</v>
      </c>
      <c r="F59" s="135">
        <f t="shared" si="2"/>
        <v>1810.72</v>
      </c>
      <c r="G59" s="135">
        <f t="shared" si="1"/>
        <v>231714.56999999998</v>
      </c>
    </row>
    <row r="60" spans="1:7" x14ac:dyDescent="0.35">
      <c r="A60" s="132">
        <f t="shared" si="3"/>
        <v>46844</v>
      </c>
      <c r="B60" s="133">
        <v>44</v>
      </c>
      <c r="C60" s="134">
        <f t="shared" si="4"/>
        <v>231714.56999999998</v>
      </c>
      <c r="D60" s="135">
        <f t="shared" si="0"/>
        <v>656.52</v>
      </c>
      <c r="E60" s="135">
        <f t="shared" si="5"/>
        <v>1154.2</v>
      </c>
      <c r="F60" s="135">
        <f t="shared" si="2"/>
        <v>1810.72</v>
      </c>
      <c r="G60" s="135">
        <f t="shared" si="1"/>
        <v>230560.36999999997</v>
      </c>
    </row>
    <row r="61" spans="1:7" x14ac:dyDescent="0.35">
      <c r="A61" s="132">
        <f t="shared" si="3"/>
        <v>46874</v>
      </c>
      <c r="B61" s="133">
        <v>45</v>
      </c>
      <c r="C61" s="134">
        <f t="shared" si="4"/>
        <v>230560.36999999997</v>
      </c>
      <c r="D61" s="135">
        <f t="shared" si="0"/>
        <v>653.25</v>
      </c>
      <c r="E61" s="135">
        <f t="shared" si="5"/>
        <v>1157.47</v>
      </c>
      <c r="F61" s="135">
        <f t="shared" si="2"/>
        <v>1810.72</v>
      </c>
      <c r="G61" s="135">
        <f t="shared" si="1"/>
        <v>229402.89999999997</v>
      </c>
    </row>
    <row r="62" spans="1:7" x14ac:dyDescent="0.35">
      <c r="A62" s="132">
        <f t="shared" si="3"/>
        <v>46905</v>
      </c>
      <c r="B62" s="133">
        <v>46</v>
      </c>
      <c r="C62" s="134">
        <f t="shared" si="4"/>
        <v>229402.89999999997</v>
      </c>
      <c r="D62" s="135">
        <f t="shared" si="0"/>
        <v>649.97</v>
      </c>
      <c r="E62" s="135">
        <f t="shared" si="5"/>
        <v>1160.75</v>
      </c>
      <c r="F62" s="135">
        <f t="shared" si="2"/>
        <v>1810.72</v>
      </c>
      <c r="G62" s="135">
        <f t="shared" si="1"/>
        <v>228242.14999999997</v>
      </c>
    </row>
    <row r="63" spans="1:7" x14ac:dyDescent="0.35">
      <c r="A63" s="132">
        <f t="shared" si="3"/>
        <v>46935</v>
      </c>
      <c r="B63" s="133">
        <v>47</v>
      </c>
      <c r="C63" s="134">
        <f t="shared" si="4"/>
        <v>228242.14999999997</v>
      </c>
      <c r="D63" s="135">
        <f t="shared" si="0"/>
        <v>646.69000000000005</v>
      </c>
      <c r="E63" s="135">
        <f t="shared" si="5"/>
        <v>1164.03</v>
      </c>
      <c r="F63" s="135">
        <f t="shared" si="2"/>
        <v>1810.72</v>
      </c>
      <c r="G63" s="135">
        <f t="shared" si="1"/>
        <v>227078.11999999997</v>
      </c>
    </row>
    <row r="64" spans="1:7" x14ac:dyDescent="0.35">
      <c r="A64" s="132">
        <f t="shared" si="3"/>
        <v>46966</v>
      </c>
      <c r="B64" s="133">
        <v>48</v>
      </c>
      <c r="C64" s="134">
        <f t="shared" si="4"/>
        <v>227078.11999999997</v>
      </c>
      <c r="D64" s="135">
        <f t="shared" si="0"/>
        <v>643.39</v>
      </c>
      <c r="E64" s="135">
        <f t="shared" si="5"/>
        <v>1167.33</v>
      </c>
      <c r="F64" s="135">
        <f t="shared" si="2"/>
        <v>1810.72</v>
      </c>
      <c r="G64" s="135">
        <f t="shared" si="1"/>
        <v>225910.78999999998</v>
      </c>
    </row>
    <row r="65" spans="1:7" x14ac:dyDescent="0.35">
      <c r="A65" s="132">
        <f t="shared" si="3"/>
        <v>46997</v>
      </c>
      <c r="B65" s="133">
        <v>49</v>
      </c>
      <c r="C65" s="134">
        <f t="shared" si="4"/>
        <v>225910.78999999998</v>
      </c>
      <c r="D65" s="135">
        <f t="shared" si="0"/>
        <v>640.08000000000004</v>
      </c>
      <c r="E65" s="135">
        <f t="shared" si="5"/>
        <v>1170.6399999999999</v>
      </c>
      <c r="F65" s="135">
        <f t="shared" si="2"/>
        <v>1810.72</v>
      </c>
      <c r="G65" s="135">
        <f t="shared" si="1"/>
        <v>224740.14999999997</v>
      </c>
    </row>
    <row r="66" spans="1:7" x14ac:dyDescent="0.35">
      <c r="A66" s="132">
        <f t="shared" si="3"/>
        <v>47027</v>
      </c>
      <c r="B66" s="133">
        <v>50</v>
      </c>
      <c r="C66" s="134">
        <f t="shared" si="4"/>
        <v>224740.14999999997</v>
      </c>
      <c r="D66" s="135">
        <f t="shared" si="0"/>
        <v>636.76</v>
      </c>
      <c r="E66" s="135">
        <f t="shared" si="5"/>
        <v>1173.96</v>
      </c>
      <c r="F66" s="135">
        <f t="shared" si="2"/>
        <v>1810.72</v>
      </c>
      <c r="G66" s="135">
        <f t="shared" si="1"/>
        <v>223566.18999999997</v>
      </c>
    </row>
    <row r="67" spans="1:7" x14ac:dyDescent="0.35">
      <c r="A67" s="132">
        <f t="shared" si="3"/>
        <v>47058</v>
      </c>
      <c r="B67" s="133">
        <v>51</v>
      </c>
      <c r="C67" s="134">
        <f t="shared" si="4"/>
        <v>223566.18999999997</v>
      </c>
      <c r="D67" s="135">
        <f t="shared" si="0"/>
        <v>633.44000000000005</v>
      </c>
      <c r="E67" s="135">
        <f t="shared" si="5"/>
        <v>1177.28</v>
      </c>
      <c r="F67" s="135">
        <f t="shared" si="2"/>
        <v>1810.72</v>
      </c>
      <c r="G67" s="135">
        <f t="shared" si="1"/>
        <v>222388.90999999997</v>
      </c>
    </row>
    <row r="68" spans="1:7" x14ac:dyDescent="0.35">
      <c r="A68" s="132">
        <f t="shared" si="3"/>
        <v>47088</v>
      </c>
      <c r="B68" s="133">
        <v>52</v>
      </c>
      <c r="C68" s="134">
        <f t="shared" si="4"/>
        <v>222388.90999999997</v>
      </c>
      <c r="D68" s="135">
        <f t="shared" si="0"/>
        <v>630.1</v>
      </c>
      <c r="E68" s="135">
        <f t="shared" si="5"/>
        <v>1180.6199999999999</v>
      </c>
      <c r="F68" s="135">
        <f t="shared" si="2"/>
        <v>1810.72</v>
      </c>
      <c r="G68" s="135">
        <f t="shared" si="1"/>
        <v>221208.28999999998</v>
      </c>
    </row>
    <row r="69" spans="1:7" x14ac:dyDescent="0.35">
      <c r="A69" s="132">
        <f t="shared" si="3"/>
        <v>47119</v>
      </c>
      <c r="B69" s="133">
        <v>53</v>
      </c>
      <c r="C69" s="134">
        <f t="shared" si="4"/>
        <v>221208.28999999998</v>
      </c>
      <c r="D69" s="135">
        <f t="shared" si="0"/>
        <v>626.76</v>
      </c>
      <c r="E69" s="135">
        <f t="shared" si="5"/>
        <v>1183.96</v>
      </c>
      <c r="F69" s="135">
        <f t="shared" si="2"/>
        <v>1810.72</v>
      </c>
      <c r="G69" s="135">
        <f t="shared" si="1"/>
        <v>220024.33</v>
      </c>
    </row>
    <row r="70" spans="1:7" x14ac:dyDescent="0.35">
      <c r="A70" s="132">
        <f t="shared" si="3"/>
        <v>47150</v>
      </c>
      <c r="B70" s="133">
        <v>54</v>
      </c>
      <c r="C70" s="134">
        <f t="shared" si="4"/>
        <v>220024.33</v>
      </c>
      <c r="D70" s="135">
        <f t="shared" si="0"/>
        <v>623.4</v>
      </c>
      <c r="E70" s="135">
        <f t="shared" si="5"/>
        <v>1187.3200000000002</v>
      </c>
      <c r="F70" s="135">
        <f t="shared" si="2"/>
        <v>1810.72</v>
      </c>
      <c r="G70" s="135">
        <f t="shared" si="1"/>
        <v>218837.00999999998</v>
      </c>
    </row>
    <row r="71" spans="1:7" x14ac:dyDescent="0.35">
      <c r="A71" s="132">
        <f t="shared" si="3"/>
        <v>47178</v>
      </c>
      <c r="B71" s="133">
        <v>55</v>
      </c>
      <c r="C71" s="134">
        <f t="shared" si="4"/>
        <v>218837.00999999998</v>
      </c>
      <c r="D71" s="135">
        <f t="shared" si="0"/>
        <v>620.04</v>
      </c>
      <c r="E71" s="135">
        <f t="shared" si="5"/>
        <v>1190.68</v>
      </c>
      <c r="F71" s="135">
        <f t="shared" si="2"/>
        <v>1810.72</v>
      </c>
      <c r="G71" s="135">
        <f t="shared" si="1"/>
        <v>217646.33</v>
      </c>
    </row>
    <row r="72" spans="1:7" x14ac:dyDescent="0.35">
      <c r="A72" s="132">
        <f t="shared" si="3"/>
        <v>47209</v>
      </c>
      <c r="B72" s="133">
        <v>56</v>
      </c>
      <c r="C72" s="134">
        <f t="shared" si="4"/>
        <v>217646.33</v>
      </c>
      <c r="D72" s="135">
        <f t="shared" si="0"/>
        <v>616.66</v>
      </c>
      <c r="E72" s="135">
        <f t="shared" si="5"/>
        <v>1194.06</v>
      </c>
      <c r="F72" s="135">
        <f t="shared" si="2"/>
        <v>1810.72</v>
      </c>
      <c r="G72" s="135">
        <f t="shared" si="1"/>
        <v>216452.27</v>
      </c>
    </row>
    <row r="73" spans="1:7" x14ac:dyDescent="0.35">
      <c r="A73" s="132">
        <f t="shared" si="3"/>
        <v>47239</v>
      </c>
      <c r="B73" s="133">
        <v>57</v>
      </c>
      <c r="C73" s="134">
        <f t="shared" si="4"/>
        <v>216452.27</v>
      </c>
      <c r="D73" s="135">
        <f t="shared" si="0"/>
        <v>613.28</v>
      </c>
      <c r="E73" s="135">
        <f t="shared" si="5"/>
        <v>1197.44</v>
      </c>
      <c r="F73" s="135">
        <f t="shared" si="2"/>
        <v>1810.72</v>
      </c>
      <c r="G73" s="135">
        <f t="shared" si="1"/>
        <v>215254.83</v>
      </c>
    </row>
    <row r="74" spans="1:7" x14ac:dyDescent="0.35">
      <c r="A74" s="132">
        <f t="shared" si="3"/>
        <v>47270</v>
      </c>
      <c r="B74" s="133">
        <v>58</v>
      </c>
      <c r="C74" s="134">
        <f t="shared" si="4"/>
        <v>215254.83</v>
      </c>
      <c r="D74" s="135">
        <f t="shared" si="0"/>
        <v>609.89</v>
      </c>
      <c r="E74" s="135">
        <f t="shared" si="5"/>
        <v>1200.83</v>
      </c>
      <c r="F74" s="135">
        <f t="shared" si="2"/>
        <v>1810.72</v>
      </c>
      <c r="G74" s="135">
        <f t="shared" si="1"/>
        <v>214054</v>
      </c>
    </row>
    <row r="75" spans="1:7" x14ac:dyDescent="0.35">
      <c r="A75" s="132">
        <f t="shared" si="3"/>
        <v>47300</v>
      </c>
      <c r="B75" s="133">
        <v>59</v>
      </c>
      <c r="C75" s="134">
        <f t="shared" si="4"/>
        <v>214054</v>
      </c>
      <c r="D75" s="135">
        <f t="shared" si="0"/>
        <v>606.49</v>
      </c>
      <c r="E75" s="135">
        <f t="shared" si="5"/>
        <v>1204.23</v>
      </c>
      <c r="F75" s="135">
        <f t="shared" si="2"/>
        <v>1810.72</v>
      </c>
      <c r="G75" s="135">
        <f t="shared" si="1"/>
        <v>212849.77</v>
      </c>
    </row>
    <row r="76" spans="1:7" x14ac:dyDescent="0.35">
      <c r="A76" s="132">
        <f t="shared" si="3"/>
        <v>47331</v>
      </c>
      <c r="B76" s="133">
        <v>60</v>
      </c>
      <c r="C76" s="134">
        <f>G75</f>
        <v>212849.77</v>
      </c>
      <c r="D76" s="135">
        <f>ROUND(C76*$E$13/12,2)</f>
        <v>603.07000000000005</v>
      </c>
      <c r="E76" s="135">
        <f>F76-D76</f>
        <v>1207.6500000000001</v>
      </c>
      <c r="F76" s="135">
        <f t="shared" si="2"/>
        <v>1810.72</v>
      </c>
      <c r="G76" s="135">
        <f>C76-E76</f>
        <v>211642.12</v>
      </c>
    </row>
    <row r="77" spans="1:7" x14ac:dyDescent="0.35">
      <c r="A77" s="132">
        <f t="shared" si="3"/>
        <v>47362</v>
      </c>
      <c r="B77" s="133">
        <v>61</v>
      </c>
      <c r="C77" s="134">
        <f t="shared" ref="C77:C115" si="6">G76</f>
        <v>211642.12</v>
      </c>
      <c r="D77" s="135">
        <f t="shared" ref="D77:D115" si="7">ROUND(C77*$E$13/12,2)</f>
        <v>599.65</v>
      </c>
      <c r="E77" s="135">
        <f t="shared" ref="E77:E115" si="8">F77-D77</f>
        <v>1211.0700000000002</v>
      </c>
      <c r="F77" s="135">
        <f t="shared" si="2"/>
        <v>1810.72</v>
      </c>
      <c r="G77" s="135">
        <f t="shared" ref="G77:G115" si="9">C77-E77</f>
        <v>210431.05</v>
      </c>
    </row>
    <row r="78" spans="1:7" x14ac:dyDescent="0.35">
      <c r="A78" s="132">
        <f t="shared" si="3"/>
        <v>47392</v>
      </c>
      <c r="B78" s="133">
        <v>62</v>
      </c>
      <c r="C78" s="134">
        <f t="shared" si="6"/>
        <v>210431.05</v>
      </c>
      <c r="D78" s="135">
        <f t="shared" si="7"/>
        <v>596.22</v>
      </c>
      <c r="E78" s="135">
        <f t="shared" si="8"/>
        <v>1214.5</v>
      </c>
      <c r="F78" s="135">
        <f t="shared" si="2"/>
        <v>1810.72</v>
      </c>
      <c r="G78" s="135">
        <f t="shared" si="9"/>
        <v>209216.55</v>
      </c>
    </row>
    <row r="79" spans="1:7" x14ac:dyDescent="0.35">
      <c r="A79" s="132">
        <f t="shared" si="3"/>
        <v>47423</v>
      </c>
      <c r="B79" s="133">
        <v>63</v>
      </c>
      <c r="C79" s="134">
        <f t="shared" si="6"/>
        <v>209216.55</v>
      </c>
      <c r="D79" s="135">
        <f t="shared" si="7"/>
        <v>592.78</v>
      </c>
      <c r="E79" s="135">
        <f t="shared" si="8"/>
        <v>1217.94</v>
      </c>
      <c r="F79" s="135">
        <f t="shared" si="2"/>
        <v>1810.72</v>
      </c>
      <c r="G79" s="135">
        <f t="shared" si="9"/>
        <v>207998.61</v>
      </c>
    </row>
    <row r="80" spans="1:7" x14ac:dyDescent="0.35">
      <c r="A80" s="132">
        <f t="shared" si="3"/>
        <v>47453</v>
      </c>
      <c r="B80" s="133">
        <v>64</v>
      </c>
      <c r="C80" s="134">
        <f t="shared" si="6"/>
        <v>207998.61</v>
      </c>
      <c r="D80" s="135">
        <f t="shared" si="7"/>
        <v>589.33000000000004</v>
      </c>
      <c r="E80" s="135">
        <f t="shared" si="8"/>
        <v>1221.3899999999999</v>
      </c>
      <c r="F80" s="135">
        <f t="shared" si="2"/>
        <v>1810.72</v>
      </c>
      <c r="G80" s="135">
        <f t="shared" si="9"/>
        <v>206777.21999999997</v>
      </c>
    </row>
    <row r="81" spans="1:7" x14ac:dyDescent="0.35">
      <c r="A81" s="132">
        <f t="shared" si="3"/>
        <v>47484</v>
      </c>
      <c r="B81" s="133">
        <v>65</v>
      </c>
      <c r="C81" s="134">
        <f t="shared" si="6"/>
        <v>206777.21999999997</v>
      </c>
      <c r="D81" s="135">
        <f t="shared" si="7"/>
        <v>585.87</v>
      </c>
      <c r="E81" s="135">
        <f t="shared" si="8"/>
        <v>1224.8499999999999</v>
      </c>
      <c r="F81" s="135">
        <f t="shared" si="2"/>
        <v>1810.72</v>
      </c>
      <c r="G81" s="135">
        <f t="shared" si="9"/>
        <v>205552.36999999997</v>
      </c>
    </row>
    <row r="82" spans="1:7" x14ac:dyDescent="0.35">
      <c r="A82" s="132">
        <f t="shared" si="3"/>
        <v>47515</v>
      </c>
      <c r="B82" s="133">
        <v>66</v>
      </c>
      <c r="C82" s="134">
        <f t="shared" si="6"/>
        <v>205552.36999999997</v>
      </c>
      <c r="D82" s="135">
        <f t="shared" si="7"/>
        <v>582.4</v>
      </c>
      <c r="E82" s="135">
        <f t="shared" si="8"/>
        <v>1228.3200000000002</v>
      </c>
      <c r="F82" s="135">
        <f t="shared" si="2"/>
        <v>1810.72</v>
      </c>
      <c r="G82" s="135">
        <f t="shared" si="9"/>
        <v>204324.04999999996</v>
      </c>
    </row>
    <row r="83" spans="1:7" x14ac:dyDescent="0.35">
      <c r="A83" s="132">
        <f t="shared" si="3"/>
        <v>47543</v>
      </c>
      <c r="B83" s="133">
        <v>67</v>
      </c>
      <c r="C83" s="134">
        <f t="shared" si="6"/>
        <v>204324.04999999996</v>
      </c>
      <c r="D83" s="135">
        <f t="shared" si="7"/>
        <v>578.91999999999996</v>
      </c>
      <c r="E83" s="135">
        <f t="shared" si="8"/>
        <v>1231.8000000000002</v>
      </c>
      <c r="F83" s="135">
        <f t="shared" ref="F83:F115" si="10">F82</f>
        <v>1810.72</v>
      </c>
      <c r="G83" s="135">
        <f t="shared" si="9"/>
        <v>203092.24999999997</v>
      </c>
    </row>
    <row r="84" spans="1:7" x14ac:dyDescent="0.35">
      <c r="A84" s="132">
        <f t="shared" ref="A84:A115" si="11">EDATE(A83,1)</f>
        <v>47574</v>
      </c>
      <c r="B84" s="133">
        <v>68</v>
      </c>
      <c r="C84" s="134">
        <f t="shared" si="6"/>
        <v>203092.24999999997</v>
      </c>
      <c r="D84" s="135">
        <f t="shared" si="7"/>
        <v>575.42999999999995</v>
      </c>
      <c r="E84" s="135">
        <f t="shared" si="8"/>
        <v>1235.29</v>
      </c>
      <c r="F84" s="135">
        <f t="shared" si="10"/>
        <v>1810.72</v>
      </c>
      <c r="G84" s="135">
        <f t="shared" si="9"/>
        <v>201856.95999999996</v>
      </c>
    </row>
    <row r="85" spans="1:7" x14ac:dyDescent="0.35">
      <c r="A85" s="132">
        <f t="shared" si="11"/>
        <v>47604</v>
      </c>
      <c r="B85" s="133">
        <v>69</v>
      </c>
      <c r="C85" s="134">
        <f t="shared" si="6"/>
        <v>201856.95999999996</v>
      </c>
      <c r="D85" s="135">
        <f t="shared" si="7"/>
        <v>571.92999999999995</v>
      </c>
      <c r="E85" s="135">
        <f t="shared" si="8"/>
        <v>1238.79</v>
      </c>
      <c r="F85" s="135">
        <f t="shared" si="10"/>
        <v>1810.72</v>
      </c>
      <c r="G85" s="135">
        <f t="shared" si="9"/>
        <v>200618.16999999995</v>
      </c>
    </row>
    <row r="86" spans="1:7" x14ac:dyDescent="0.35">
      <c r="A86" s="132">
        <f t="shared" si="11"/>
        <v>47635</v>
      </c>
      <c r="B86" s="133">
        <v>70</v>
      </c>
      <c r="C86" s="134">
        <f t="shared" si="6"/>
        <v>200618.16999999995</v>
      </c>
      <c r="D86" s="135">
        <f t="shared" si="7"/>
        <v>568.41999999999996</v>
      </c>
      <c r="E86" s="135">
        <f t="shared" si="8"/>
        <v>1242.3000000000002</v>
      </c>
      <c r="F86" s="135">
        <f t="shared" si="10"/>
        <v>1810.72</v>
      </c>
      <c r="G86" s="135">
        <f t="shared" si="9"/>
        <v>199375.86999999997</v>
      </c>
    </row>
    <row r="87" spans="1:7" x14ac:dyDescent="0.35">
      <c r="A87" s="132">
        <f t="shared" si="11"/>
        <v>47665</v>
      </c>
      <c r="B87" s="133">
        <v>71</v>
      </c>
      <c r="C87" s="134">
        <f t="shared" si="6"/>
        <v>199375.86999999997</v>
      </c>
      <c r="D87" s="135">
        <f t="shared" si="7"/>
        <v>564.9</v>
      </c>
      <c r="E87" s="135">
        <f t="shared" si="8"/>
        <v>1245.8200000000002</v>
      </c>
      <c r="F87" s="135">
        <f t="shared" si="10"/>
        <v>1810.72</v>
      </c>
      <c r="G87" s="135">
        <f t="shared" si="9"/>
        <v>198130.04999999996</v>
      </c>
    </row>
    <row r="88" spans="1:7" x14ac:dyDescent="0.35">
      <c r="A88" s="132">
        <f t="shared" si="11"/>
        <v>47696</v>
      </c>
      <c r="B88" s="133">
        <v>72</v>
      </c>
      <c r="C88" s="134">
        <f t="shared" si="6"/>
        <v>198130.04999999996</v>
      </c>
      <c r="D88" s="135">
        <f t="shared" si="7"/>
        <v>561.37</v>
      </c>
      <c r="E88" s="135">
        <f t="shared" si="8"/>
        <v>1249.3499999999999</v>
      </c>
      <c r="F88" s="135">
        <f t="shared" si="10"/>
        <v>1810.72</v>
      </c>
      <c r="G88" s="135">
        <f t="shared" si="9"/>
        <v>196880.69999999995</v>
      </c>
    </row>
    <row r="89" spans="1:7" x14ac:dyDescent="0.35">
      <c r="A89" s="132">
        <f t="shared" si="11"/>
        <v>47727</v>
      </c>
      <c r="B89" s="133">
        <v>73</v>
      </c>
      <c r="C89" s="134">
        <f t="shared" si="6"/>
        <v>196880.69999999995</v>
      </c>
      <c r="D89" s="135">
        <f t="shared" si="7"/>
        <v>557.83000000000004</v>
      </c>
      <c r="E89" s="135">
        <f t="shared" si="8"/>
        <v>1252.8899999999999</v>
      </c>
      <c r="F89" s="135">
        <f t="shared" si="10"/>
        <v>1810.72</v>
      </c>
      <c r="G89" s="135">
        <f t="shared" si="9"/>
        <v>195627.80999999994</v>
      </c>
    </row>
    <row r="90" spans="1:7" x14ac:dyDescent="0.35">
      <c r="A90" s="132">
        <f t="shared" si="11"/>
        <v>47757</v>
      </c>
      <c r="B90" s="133">
        <v>74</v>
      </c>
      <c r="C90" s="134">
        <f t="shared" si="6"/>
        <v>195627.80999999994</v>
      </c>
      <c r="D90" s="135">
        <f t="shared" si="7"/>
        <v>554.28</v>
      </c>
      <c r="E90" s="135">
        <f t="shared" si="8"/>
        <v>1256.44</v>
      </c>
      <c r="F90" s="135">
        <f t="shared" si="10"/>
        <v>1810.72</v>
      </c>
      <c r="G90" s="135">
        <f t="shared" si="9"/>
        <v>194371.36999999994</v>
      </c>
    </row>
    <row r="91" spans="1:7" x14ac:dyDescent="0.35">
      <c r="A91" s="132">
        <f t="shared" si="11"/>
        <v>47788</v>
      </c>
      <c r="B91" s="133">
        <v>75</v>
      </c>
      <c r="C91" s="134">
        <f t="shared" si="6"/>
        <v>194371.36999999994</v>
      </c>
      <c r="D91" s="135">
        <f t="shared" si="7"/>
        <v>550.72</v>
      </c>
      <c r="E91" s="135">
        <f t="shared" si="8"/>
        <v>1260</v>
      </c>
      <c r="F91" s="135">
        <f t="shared" si="10"/>
        <v>1810.72</v>
      </c>
      <c r="G91" s="135">
        <f t="shared" si="9"/>
        <v>193111.36999999994</v>
      </c>
    </row>
    <row r="92" spans="1:7" x14ac:dyDescent="0.35">
      <c r="A92" s="132">
        <f t="shared" si="11"/>
        <v>47818</v>
      </c>
      <c r="B92" s="133">
        <v>76</v>
      </c>
      <c r="C92" s="134">
        <f t="shared" si="6"/>
        <v>193111.36999999994</v>
      </c>
      <c r="D92" s="135">
        <f t="shared" si="7"/>
        <v>547.15</v>
      </c>
      <c r="E92" s="135">
        <f t="shared" si="8"/>
        <v>1263.5700000000002</v>
      </c>
      <c r="F92" s="135">
        <f t="shared" si="10"/>
        <v>1810.72</v>
      </c>
      <c r="G92" s="135">
        <f t="shared" si="9"/>
        <v>191847.79999999993</v>
      </c>
    </row>
    <row r="93" spans="1:7" x14ac:dyDescent="0.35">
      <c r="A93" s="132">
        <f t="shared" si="11"/>
        <v>47849</v>
      </c>
      <c r="B93" s="133">
        <v>77</v>
      </c>
      <c r="C93" s="134">
        <f t="shared" si="6"/>
        <v>191847.79999999993</v>
      </c>
      <c r="D93" s="135">
        <f t="shared" si="7"/>
        <v>543.57000000000005</v>
      </c>
      <c r="E93" s="135">
        <f t="shared" si="8"/>
        <v>1267.1500000000001</v>
      </c>
      <c r="F93" s="135">
        <f t="shared" si="10"/>
        <v>1810.72</v>
      </c>
      <c r="G93" s="135">
        <f t="shared" si="9"/>
        <v>190580.64999999994</v>
      </c>
    </row>
    <row r="94" spans="1:7" x14ac:dyDescent="0.35">
      <c r="A94" s="132">
        <f t="shared" si="11"/>
        <v>47880</v>
      </c>
      <c r="B94" s="133">
        <v>78</v>
      </c>
      <c r="C94" s="134">
        <f t="shared" si="6"/>
        <v>190580.64999999994</v>
      </c>
      <c r="D94" s="135">
        <f t="shared" si="7"/>
        <v>539.98</v>
      </c>
      <c r="E94" s="135">
        <f t="shared" si="8"/>
        <v>1270.74</v>
      </c>
      <c r="F94" s="135">
        <f t="shared" si="10"/>
        <v>1810.72</v>
      </c>
      <c r="G94" s="135">
        <f t="shared" si="9"/>
        <v>189309.90999999995</v>
      </c>
    </row>
    <row r="95" spans="1:7" x14ac:dyDescent="0.35">
      <c r="A95" s="132">
        <f t="shared" si="11"/>
        <v>47908</v>
      </c>
      <c r="B95" s="133">
        <v>79</v>
      </c>
      <c r="C95" s="134">
        <f t="shared" si="6"/>
        <v>189309.90999999995</v>
      </c>
      <c r="D95" s="135">
        <f t="shared" si="7"/>
        <v>536.38</v>
      </c>
      <c r="E95" s="135">
        <f t="shared" si="8"/>
        <v>1274.3400000000001</v>
      </c>
      <c r="F95" s="135">
        <f t="shared" si="10"/>
        <v>1810.72</v>
      </c>
      <c r="G95" s="135">
        <f t="shared" si="9"/>
        <v>188035.56999999995</v>
      </c>
    </row>
    <row r="96" spans="1:7" x14ac:dyDescent="0.35">
      <c r="A96" s="132">
        <f t="shared" si="11"/>
        <v>47939</v>
      </c>
      <c r="B96" s="133">
        <v>80</v>
      </c>
      <c r="C96" s="134">
        <f t="shared" si="6"/>
        <v>188035.56999999995</v>
      </c>
      <c r="D96" s="135">
        <f t="shared" si="7"/>
        <v>532.77</v>
      </c>
      <c r="E96" s="135">
        <f t="shared" si="8"/>
        <v>1277.95</v>
      </c>
      <c r="F96" s="135">
        <f t="shared" si="10"/>
        <v>1810.72</v>
      </c>
      <c r="G96" s="135">
        <f t="shared" si="9"/>
        <v>186757.61999999994</v>
      </c>
    </row>
    <row r="97" spans="1:7" x14ac:dyDescent="0.35">
      <c r="A97" s="132">
        <f t="shared" si="11"/>
        <v>47969</v>
      </c>
      <c r="B97" s="133">
        <v>81</v>
      </c>
      <c r="C97" s="134">
        <f t="shared" si="6"/>
        <v>186757.61999999994</v>
      </c>
      <c r="D97" s="135">
        <f t="shared" si="7"/>
        <v>529.15</v>
      </c>
      <c r="E97" s="135">
        <f t="shared" si="8"/>
        <v>1281.5700000000002</v>
      </c>
      <c r="F97" s="135">
        <f t="shared" si="10"/>
        <v>1810.72</v>
      </c>
      <c r="G97" s="135">
        <f t="shared" si="9"/>
        <v>185476.04999999993</v>
      </c>
    </row>
    <row r="98" spans="1:7" x14ac:dyDescent="0.35">
      <c r="A98" s="132">
        <f t="shared" si="11"/>
        <v>48000</v>
      </c>
      <c r="B98" s="133">
        <v>82</v>
      </c>
      <c r="C98" s="134">
        <f t="shared" si="6"/>
        <v>185476.04999999993</v>
      </c>
      <c r="D98" s="135">
        <f t="shared" si="7"/>
        <v>525.52</v>
      </c>
      <c r="E98" s="135">
        <f t="shared" si="8"/>
        <v>1285.2</v>
      </c>
      <c r="F98" s="135">
        <f t="shared" si="10"/>
        <v>1810.72</v>
      </c>
      <c r="G98" s="135">
        <f t="shared" si="9"/>
        <v>184190.84999999992</v>
      </c>
    </row>
    <row r="99" spans="1:7" x14ac:dyDescent="0.35">
      <c r="A99" s="132">
        <f t="shared" si="11"/>
        <v>48030</v>
      </c>
      <c r="B99" s="133">
        <v>83</v>
      </c>
      <c r="C99" s="134">
        <f t="shared" si="6"/>
        <v>184190.84999999992</v>
      </c>
      <c r="D99" s="135">
        <f t="shared" si="7"/>
        <v>521.87</v>
      </c>
      <c r="E99" s="135">
        <f t="shared" si="8"/>
        <v>1288.8499999999999</v>
      </c>
      <c r="F99" s="135">
        <f t="shared" si="10"/>
        <v>1810.72</v>
      </c>
      <c r="G99" s="135">
        <f t="shared" si="9"/>
        <v>182901.99999999991</v>
      </c>
    </row>
    <row r="100" spans="1:7" x14ac:dyDescent="0.35">
      <c r="A100" s="132">
        <f t="shared" si="11"/>
        <v>48061</v>
      </c>
      <c r="B100" s="133">
        <v>84</v>
      </c>
      <c r="C100" s="134">
        <f t="shared" si="6"/>
        <v>182901.99999999991</v>
      </c>
      <c r="D100" s="135">
        <f t="shared" si="7"/>
        <v>518.22</v>
      </c>
      <c r="E100" s="135">
        <f t="shared" si="8"/>
        <v>1292.5</v>
      </c>
      <c r="F100" s="135">
        <f t="shared" si="10"/>
        <v>1810.72</v>
      </c>
      <c r="G100" s="135">
        <f t="shared" si="9"/>
        <v>181609.49999999991</v>
      </c>
    </row>
    <row r="101" spans="1:7" x14ac:dyDescent="0.35">
      <c r="A101" s="132">
        <f t="shared" si="11"/>
        <v>48092</v>
      </c>
      <c r="B101" s="133">
        <v>85</v>
      </c>
      <c r="C101" s="134">
        <f t="shared" si="6"/>
        <v>181609.49999999991</v>
      </c>
      <c r="D101" s="135">
        <f t="shared" si="7"/>
        <v>514.55999999999995</v>
      </c>
      <c r="E101" s="135">
        <f t="shared" si="8"/>
        <v>1296.1600000000001</v>
      </c>
      <c r="F101" s="135">
        <f t="shared" si="10"/>
        <v>1810.72</v>
      </c>
      <c r="G101" s="135">
        <f t="shared" si="9"/>
        <v>180313.33999999991</v>
      </c>
    </row>
    <row r="102" spans="1:7" x14ac:dyDescent="0.35">
      <c r="A102" s="132">
        <f t="shared" si="11"/>
        <v>48122</v>
      </c>
      <c r="B102" s="133">
        <v>86</v>
      </c>
      <c r="C102" s="134">
        <f t="shared" si="6"/>
        <v>180313.33999999991</v>
      </c>
      <c r="D102" s="135">
        <f t="shared" si="7"/>
        <v>510.89</v>
      </c>
      <c r="E102" s="135">
        <f t="shared" si="8"/>
        <v>1299.83</v>
      </c>
      <c r="F102" s="135">
        <f t="shared" si="10"/>
        <v>1810.72</v>
      </c>
      <c r="G102" s="135">
        <f t="shared" si="9"/>
        <v>179013.50999999992</v>
      </c>
    </row>
    <row r="103" spans="1:7" x14ac:dyDescent="0.35">
      <c r="A103" s="132">
        <f t="shared" si="11"/>
        <v>48153</v>
      </c>
      <c r="B103" s="133">
        <v>87</v>
      </c>
      <c r="C103" s="134">
        <f t="shared" si="6"/>
        <v>179013.50999999992</v>
      </c>
      <c r="D103" s="135">
        <f t="shared" si="7"/>
        <v>507.2</v>
      </c>
      <c r="E103" s="135">
        <f t="shared" si="8"/>
        <v>1303.52</v>
      </c>
      <c r="F103" s="135">
        <f t="shared" si="10"/>
        <v>1810.72</v>
      </c>
      <c r="G103" s="135">
        <f t="shared" si="9"/>
        <v>177709.98999999993</v>
      </c>
    </row>
    <row r="104" spans="1:7" x14ac:dyDescent="0.35">
      <c r="A104" s="132">
        <f t="shared" si="11"/>
        <v>48183</v>
      </c>
      <c r="B104" s="133">
        <v>88</v>
      </c>
      <c r="C104" s="134">
        <f t="shared" si="6"/>
        <v>177709.98999999993</v>
      </c>
      <c r="D104" s="135">
        <f t="shared" si="7"/>
        <v>503.51</v>
      </c>
      <c r="E104" s="135">
        <f t="shared" si="8"/>
        <v>1307.21</v>
      </c>
      <c r="F104" s="135">
        <f t="shared" si="10"/>
        <v>1810.72</v>
      </c>
      <c r="G104" s="135">
        <f t="shared" si="9"/>
        <v>176402.77999999994</v>
      </c>
    </row>
    <row r="105" spans="1:7" x14ac:dyDescent="0.35">
      <c r="A105" s="132">
        <f t="shared" si="11"/>
        <v>48214</v>
      </c>
      <c r="B105" s="133">
        <v>89</v>
      </c>
      <c r="C105" s="134">
        <f t="shared" si="6"/>
        <v>176402.77999999994</v>
      </c>
      <c r="D105" s="135">
        <f t="shared" si="7"/>
        <v>499.81</v>
      </c>
      <c r="E105" s="135">
        <f t="shared" si="8"/>
        <v>1310.91</v>
      </c>
      <c r="F105" s="135">
        <f t="shared" si="10"/>
        <v>1810.72</v>
      </c>
      <c r="G105" s="135">
        <f t="shared" si="9"/>
        <v>175091.86999999994</v>
      </c>
    </row>
    <row r="106" spans="1:7" x14ac:dyDescent="0.35">
      <c r="A106" s="132">
        <f t="shared" si="11"/>
        <v>48245</v>
      </c>
      <c r="B106" s="133">
        <v>90</v>
      </c>
      <c r="C106" s="134">
        <f t="shared" si="6"/>
        <v>175091.86999999994</v>
      </c>
      <c r="D106" s="135">
        <f t="shared" si="7"/>
        <v>496.09</v>
      </c>
      <c r="E106" s="135">
        <f t="shared" si="8"/>
        <v>1314.63</v>
      </c>
      <c r="F106" s="135">
        <f t="shared" si="10"/>
        <v>1810.72</v>
      </c>
      <c r="G106" s="135">
        <f t="shared" si="9"/>
        <v>173777.23999999993</v>
      </c>
    </row>
    <row r="107" spans="1:7" x14ac:dyDescent="0.35">
      <c r="A107" s="132">
        <f t="shared" si="11"/>
        <v>48274</v>
      </c>
      <c r="B107" s="133">
        <v>91</v>
      </c>
      <c r="C107" s="134">
        <f t="shared" si="6"/>
        <v>173777.23999999993</v>
      </c>
      <c r="D107" s="135">
        <f t="shared" si="7"/>
        <v>492.37</v>
      </c>
      <c r="E107" s="135">
        <f t="shared" si="8"/>
        <v>1318.35</v>
      </c>
      <c r="F107" s="135">
        <f t="shared" si="10"/>
        <v>1810.72</v>
      </c>
      <c r="G107" s="135">
        <f t="shared" si="9"/>
        <v>172458.88999999993</v>
      </c>
    </row>
    <row r="108" spans="1:7" x14ac:dyDescent="0.35">
      <c r="A108" s="132">
        <f t="shared" si="11"/>
        <v>48305</v>
      </c>
      <c r="B108" s="133">
        <v>92</v>
      </c>
      <c r="C108" s="134">
        <f t="shared" si="6"/>
        <v>172458.88999999993</v>
      </c>
      <c r="D108" s="135">
        <f t="shared" si="7"/>
        <v>488.63</v>
      </c>
      <c r="E108" s="135">
        <f t="shared" si="8"/>
        <v>1322.0900000000001</v>
      </c>
      <c r="F108" s="135">
        <f t="shared" si="10"/>
        <v>1810.72</v>
      </c>
      <c r="G108" s="135">
        <f t="shared" si="9"/>
        <v>171136.79999999993</v>
      </c>
    </row>
    <row r="109" spans="1:7" x14ac:dyDescent="0.35">
      <c r="A109" s="132">
        <f t="shared" si="11"/>
        <v>48335</v>
      </c>
      <c r="B109" s="133">
        <v>93</v>
      </c>
      <c r="C109" s="134">
        <f t="shared" si="6"/>
        <v>171136.79999999993</v>
      </c>
      <c r="D109" s="135">
        <f t="shared" si="7"/>
        <v>484.89</v>
      </c>
      <c r="E109" s="135">
        <f t="shared" si="8"/>
        <v>1325.83</v>
      </c>
      <c r="F109" s="135">
        <f t="shared" si="10"/>
        <v>1810.72</v>
      </c>
      <c r="G109" s="135">
        <f t="shared" si="9"/>
        <v>169810.96999999994</v>
      </c>
    </row>
    <row r="110" spans="1:7" x14ac:dyDescent="0.35">
      <c r="A110" s="132">
        <f t="shared" si="11"/>
        <v>48366</v>
      </c>
      <c r="B110" s="133">
        <v>94</v>
      </c>
      <c r="C110" s="134">
        <f t="shared" si="6"/>
        <v>169810.96999999994</v>
      </c>
      <c r="D110" s="135">
        <f t="shared" si="7"/>
        <v>481.13</v>
      </c>
      <c r="E110" s="135">
        <f t="shared" si="8"/>
        <v>1329.5900000000001</v>
      </c>
      <c r="F110" s="135">
        <f t="shared" si="10"/>
        <v>1810.72</v>
      </c>
      <c r="G110" s="135">
        <f t="shared" si="9"/>
        <v>168481.37999999995</v>
      </c>
    </row>
    <row r="111" spans="1:7" x14ac:dyDescent="0.35">
      <c r="A111" s="132">
        <f t="shared" si="11"/>
        <v>48396</v>
      </c>
      <c r="B111" s="133">
        <v>95</v>
      </c>
      <c r="C111" s="134">
        <f t="shared" si="6"/>
        <v>168481.37999999995</v>
      </c>
      <c r="D111" s="135">
        <f t="shared" si="7"/>
        <v>477.36</v>
      </c>
      <c r="E111" s="135">
        <f t="shared" si="8"/>
        <v>1333.3600000000001</v>
      </c>
      <c r="F111" s="135">
        <f t="shared" si="10"/>
        <v>1810.72</v>
      </c>
      <c r="G111" s="135">
        <f t="shared" si="9"/>
        <v>167148.01999999996</v>
      </c>
    </row>
    <row r="112" spans="1:7" x14ac:dyDescent="0.35">
      <c r="A112" s="132">
        <f t="shared" si="11"/>
        <v>48427</v>
      </c>
      <c r="B112" s="133">
        <v>96</v>
      </c>
      <c r="C112" s="134">
        <f t="shared" si="6"/>
        <v>167148.01999999996</v>
      </c>
      <c r="D112" s="135">
        <f t="shared" si="7"/>
        <v>473.59</v>
      </c>
      <c r="E112" s="135">
        <f t="shared" si="8"/>
        <v>1337.13</v>
      </c>
      <c r="F112" s="135">
        <f t="shared" si="10"/>
        <v>1810.72</v>
      </c>
      <c r="G112" s="135">
        <f t="shared" si="9"/>
        <v>165810.88999999996</v>
      </c>
    </row>
    <row r="113" spans="1:7" x14ac:dyDescent="0.35">
      <c r="A113" s="132">
        <f t="shared" si="11"/>
        <v>48458</v>
      </c>
      <c r="B113" s="133">
        <v>97</v>
      </c>
      <c r="C113" s="134">
        <f t="shared" si="6"/>
        <v>165810.88999999996</v>
      </c>
      <c r="D113" s="135">
        <f t="shared" si="7"/>
        <v>469.8</v>
      </c>
      <c r="E113" s="135">
        <f t="shared" si="8"/>
        <v>1340.92</v>
      </c>
      <c r="F113" s="135">
        <f t="shared" si="10"/>
        <v>1810.72</v>
      </c>
      <c r="G113" s="135">
        <f t="shared" si="9"/>
        <v>164469.96999999994</v>
      </c>
    </row>
    <row r="114" spans="1:7" x14ac:dyDescent="0.35">
      <c r="A114" s="132">
        <f t="shared" si="11"/>
        <v>48488</v>
      </c>
      <c r="B114" s="133">
        <v>98</v>
      </c>
      <c r="C114" s="134">
        <f t="shared" si="6"/>
        <v>164469.96999999994</v>
      </c>
      <c r="D114" s="135">
        <f t="shared" si="7"/>
        <v>466</v>
      </c>
      <c r="E114" s="135">
        <f t="shared" si="8"/>
        <v>1344.72</v>
      </c>
      <c r="F114" s="135">
        <f t="shared" si="10"/>
        <v>1810.72</v>
      </c>
      <c r="G114" s="135">
        <f t="shared" si="9"/>
        <v>163125.24999999994</v>
      </c>
    </row>
    <row r="115" spans="1:7" x14ac:dyDescent="0.35">
      <c r="A115" s="132">
        <f t="shared" si="11"/>
        <v>48519</v>
      </c>
      <c r="B115" s="133">
        <v>99</v>
      </c>
      <c r="C115" s="134">
        <f t="shared" si="6"/>
        <v>163125.24999999994</v>
      </c>
      <c r="D115" s="135">
        <f t="shared" si="7"/>
        <v>462.19</v>
      </c>
      <c r="E115" s="135">
        <f t="shared" si="8"/>
        <v>1348.53</v>
      </c>
      <c r="F115" s="135">
        <f t="shared" si="10"/>
        <v>1810.72</v>
      </c>
      <c r="G115" s="135">
        <f t="shared" si="9"/>
        <v>161776.71999999994</v>
      </c>
    </row>
    <row r="116" spans="1:7" x14ac:dyDescent="0.35">
      <c r="A116" s="132"/>
      <c r="B116" s="133"/>
      <c r="C116" s="134"/>
      <c r="D116" s="135"/>
      <c r="E116" s="135"/>
      <c r="F116" s="135"/>
      <c r="G116" s="135"/>
    </row>
    <row r="117" spans="1:7" x14ac:dyDescent="0.35">
      <c r="A117" s="132"/>
      <c r="B117" s="133"/>
      <c r="C117" s="134"/>
      <c r="D117" s="135"/>
      <c r="E117" s="135"/>
      <c r="F117" s="135"/>
      <c r="G117" s="135"/>
    </row>
    <row r="118" spans="1:7" x14ac:dyDescent="0.35">
      <c r="A118" s="132"/>
      <c r="B118" s="133"/>
      <c r="C118" s="134"/>
      <c r="D118" s="135"/>
      <c r="E118" s="135"/>
      <c r="F118" s="135"/>
      <c r="G118" s="135"/>
    </row>
    <row r="119" spans="1:7" x14ac:dyDescent="0.35">
      <c r="A119" s="132"/>
      <c r="B119" s="133"/>
      <c r="C119" s="134"/>
      <c r="D119" s="135"/>
      <c r="E119" s="135"/>
      <c r="F119" s="135"/>
      <c r="G119" s="135"/>
    </row>
    <row r="120" spans="1:7" x14ac:dyDescent="0.35">
      <c r="A120" s="132"/>
      <c r="B120" s="133"/>
      <c r="C120" s="134"/>
      <c r="D120" s="135"/>
      <c r="E120" s="135"/>
      <c r="F120" s="135"/>
      <c r="G120" s="135"/>
    </row>
    <row r="121" spans="1:7" x14ac:dyDescent="0.35">
      <c r="A121" s="132"/>
      <c r="B121" s="133"/>
      <c r="C121" s="134"/>
      <c r="D121" s="135"/>
      <c r="E121" s="135"/>
      <c r="F121" s="135"/>
      <c r="G121" s="135"/>
    </row>
    <row r="122" spans="1:7" x14ac:dyDescent="0.35">
      <c r="A122" s="132"/>
      <c r="B122" s="133"/>
      <c r="C122" s="134"/>
      <c r="D122" s="135"/>
      <c r="E122" s="135"/>
      <c r="F122" s="135"/>
      <c r="G122" s="135"/>
    </row>
    <row r="123" spans="1:7" x14ac:dyDescent="0.35">
      <c r="A123" s="132"/>
      <c r="B123" s="133"/>
      <c r="C123" s="134"/>
      <c r="D123" s="135"/>
      <c r="E123" s="135"/>
      <c r="F123" s="135"/>
      <c r="G123" s="135"/>
    </row>
    <row r="124" spans="1:7" x14ac:dyDescent="0.35">
      <c r="A124" s="132"/>
      <c r="B124" s="133"/>
      <c r="C124" s="134"/>
      <c r="D124" s="135"/>
      <c r="E124" s="135"/>
      <c r="F124" s="135"/>
      <c r="G124" s="135"/>
    </row>
    <row r="125" spans="1:7" x14ac:dyDescent="0.35">
      <c r="A125" s="132"/>
      <c r="B125" s="133"/>
      <c r="C125" s="134"/>
      <c r="D125" s="135"/>
      <c r="E125" s="135"/>
      <c r="F125" s="135"/>
      <c r="G125" s="135"/>
    </row>
    <row r="126" spans="1:7" x14ac:dyDescent="0.35">
      <c r="A126" s="132"/>
      <c r="B126" s="133"/>
      <c r="C126" s="134"/>
      <c r="D126" s="135"/>
      <c r="E126" s="135"/>
      <c r="F126" s="135"/>
      <c r="G126" s="135"/>
    </row>
    <row r="127" spans="1:7" x14ac:dyDescent="0.35">
      <c r="A127" s="132"/>
      <c r="B127" s="133"/>
      <c r="C127" s="134"/>
      <c r="D127" s="135"/>
      <c r="E127" s="135"/>
      <c r="F127" s="135"/>
      <c r="G127" s="135"/>
    </row>
    <row r="128" spans="1:7" x14ac:dyDescent="0.35">
      <c r="A128" s="132"/>
      <c r="B128" s="133"/>
      <c r="C128" s="134"/>
      <c r="D128" s="135"/>
      <c r="E128" s="135"/>
      <c r="F128" s="135"/>
      <c r="G128" s="135"/>
    </row>
    <row r="129" spans="1:7" x14ac:dyDescent="0.35">
      <c r="A129" s="132"/>
      <c r="B129" s="133"/>
      <c r="C129" s="134"/>
      <c r="D129" s="135"/>
      <c r="E129" s="135"/>
      <c r="F129" s="135"/>
      <c r="G129" s="135"/>
    </row>
    <row r="130" spans="1:7" x14ac:dyDescent="0.35">
      <c r="A130" s="132"/>
      <c r="B130" s="133"/>
      <c r="C130" s="134"/>
      <c r="D130" s="135"/>
      <c r="E130" s="135"/>
      <c r="F130" s="135"/>
      <c r="G130" s="135"/>
    </row>
    <row r="131" spans="1:7" x14ac:dyDescent="0.35">
      <c r="A131" s="132"/>
      <c r="B131" s="133"/>
      <c r="C131" s="134"/>
      <c r="D131" s="135"/>
      <c r="E131" s="135"/>
      <c r="F131" s="135"/>
      <c r="G131" s="135"/>
    </row>
    <row r="132" spans="1:7" x14ac:dyDescent="0.35">
      <c r="A132" s="132"/>
      <c r="B132" s="133"/>
      <c r="C132" s="134"/>
      <c r="D132" s="135"/>
      <c r="E132" s="135"/>
      <c r="F132" s="135"/>
      <c r="G132" s="135"/>
    </row>
    <row r="133" spans="1:7" x14ac:dyDescent="0.35">
      <c r="A133" s="132"/>
      <c r="B133" s="133"/>
      <c r="C133" s="134"/>
      <c r="D133" s="135"/>
      <c r="E133" s="135"/>
      <c r="F133" s="135"/>
      <c r="G133" s="135"/>
    </row>
    <row r="134" spans="1:7" x14ac:dyDescent="0.35">
      <c r="A134" s="132"/>
      <c r="B134" s="133"/>
      <c r="C134" s="134"/>
      <c r="D134" s="135"/>
      <c r="E134" s="135"/>
      <c r="F134" s="135"/>
      <c r="G134" s="135"/>
    </row>
    <row r="135" spans="1:7" x14ac:dyDescent="0.35">
      <c r="A135" s="132"/>
      <c r="B135" s="133"/>
      <c r="C135" s="134"/>
      <c r="D135" s="135"/>
      <c r="E135" s="135"/>
      <c r="F135" s="135"/>
      <c r="G135" s="135"/>
    </row>
    <row r="136" spans="1:7" x14ac:dyDescent="0.35">
      <c r="A136" s="132"/>
      <c r="B136" s="133"/>
      <c r="C136" s="134"/>
      <c r="D136" s="135"/>
      <c r="E136" s="135"/>
      <c r="F136" s="135"/>
      <c r="G136" s="13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545A6-446E-4102-BD14-EFE018D2B318}">
  <sheetPr codeName="Sheet72"/>
  <dimension ref="A1:R122"/>
  <sheetViews>
    <sheetView showOutlineSymbols="0" showWhiteSpace="0"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7" width="14.7265625" style="88" customWidth="1"/>
    <col min="8" max="11" width="9.1796875" style="88"/>
    <col min="12" max="12" width="9.1796875" style="163"/>
    <col min="13" max="13" width="11.26953125" style="163" customWidth="1"/>
    <col min="14" max="14" width="18.81640625" style="163" customWidth="1"/>
    <col min="15" max="15" width="14.26953125" style="163" customWidth="1"/>
    <col min="16" max="18" width="14.7265625" style="163" customWidth="1"/>
    <col min="19" max="16384" width="9.1796875" style="88"/>
  </cols>
  <sheetData>
    <row r="1" spans="1:18" x14ac:dyDescent="0.35">
      <c r="A1" s="86"/>
      <c r="B1" s="86"/>
      <c r="C1" s="86"/>
      <c r="D1" s="86"/>
      <c r="E1" s="86"/>
      <c r="F1" s="86"/>
      <c r="G1" s="87"/>
      <c r="L1" s="138"/>
      <c r="M1" s="138"/>
      <c r="N1" s="138"/>
      <c r="O1" s="138"/>
      <c r="P1" s="138"/>
      <c r="Q1" s="138"/>
      <c r="R1" s="139"/>
    </row>
    <row r="2" spans="1:18" x14ac:dyDescent="0.35">
      <c r="A2" s="86"/>
      <c r="B2" s="86"/>
      <c r="C2" s="86"/>
      <c r="D2" s="86"/>
      <c r="E2" s="86"/>
      <c r="F2" s="89"/>
      <c r="G2" s="90"/>
      <c r="L2" s="138"/>
      <c r="M2" s="138"/>
      <c r="N2" s="138"/>
      <c r="O2" s="138"/>
      <c r="P2" s="138"/>
      <c r="Q2" s="140"/>
      <c r="R2" s="141"/>
    </row>
    <row r="3" spans="1:18" x14ac:dyDescent="0.35">
      <c r="A3" s="86"/>
      <c r="B3" s="86"/>
      <c r="C3" s="86"/>
      <c r="D3" s="86"/>
      <c r="E3" s="86"/>
      <c r="F3" s="89"/>
      <c r="G3" s="90"/>
      <c r="L3" s="138"/>
      <c r="M3" s="138"/>
      <c r="N3" s="138"/>
      <c r="O3" s="138"/>
      <c r="P3" s="138"/>
      <c r="Q3" s="140"/>
      <c r="R3" s="141"/>
    </row>
    <row r="4" spans="1:18" ht="21" x14ac:dyDescent="0.5">
      <c r="A4" s="86"/>
      <c r="B4" s="142" t="s">
        <v>62</v>
      </c>
      <c r="C4" s="86"/>
      <c r="D4" s="86"/>
      <c r="E4" s="143"/>
      <c r="F4" s="144" t="s">
        <v>5</v>
      </c>
      <c r="G4" s="145"/>
      <c r="K4" s="146"/>
      <c r="L4" s="138"/>
      <c r="M4" s="147" t="s">
        <v>85</v>
      </c>
      <c r="N4" s="138"/>
      <c r="O4" s="138"/>
      <c r="P4" s="140"/>
      <c r="Q4" s="148"/>
      <c r="R4" s="138"/>
    </row>
    <row r="5" spans="1:18" x14ac:dyDescent="0.35">
      <c r="A5" s="86"/>
      <c r="B5" s="86"/>
      <c r="C5" s="86"/>
      <c r="D5" s="86"/>
      <c r="E5" s="86"/>
      <c r="F5" s="134"/>
      <c r="G5" s="86"/>
      <c r="K5" s="149"/>
      <c r="L5" s="138"/>
      <c r="M5" s="138"/>
      <c r="N5" s="138"/>
      <c r="O5" s="138"/>
      <c r="P5" s="138"/>
      <c r="Q5" s="148"/>
      <c r="R5" s="138"/>
    </row>
    <row r="6" spans="1:18" x14ac:dyDescent="0.35">
      <c r="A6" s="86"/>
      <c r="B6" s="150" t="s">
        <v>65</v>
      </c>
      <c r="C6" s="151"/>
      <c r="D6" s="152"/>
      <c r="E6" s="107">
        <v>45261</v>
      </c>
      <c r="F6" s="153"/>
      <c r="G6" s="86"/>
      <c r="K6" s="154"/>
      <c r="L6" s="138"/>
      <c r="M6" s="155" t="s">
        <v>65</v>
      </c>
      <c r="N6" s="156"/>
      <c r="O6" s="157"/>
      <c r="P6" s="158">
        <v>45261</v>
      </c>
      <c r="Q6" s="159"/>
      <c r="R6" s="138"/>
    </row>
    <row r="7" spans="1:18" x14ac:dyDescent="0.35">
      <c r="A7" s="86"/>
      <c r="B7" s="160" t="s">
        <v>67</v>
      </c>
      <c r="C7" s="133"/>
      <c r="E7" s="111">
        <v>108</v>
      </c>
      <c r="F7" s="161" t="s">
        <v>68</v>
      </c>
      <c r="G7" s="86"/>
      <c r="K7" s="137"/>
      <c r="L7" s="138"/>
      <c r="M7" s="162" t="s">
        <v>67</v>
      </c>
      <c r="N7" s="140"/>
      <c r="P7" s="164">
        <v>108</v>
      </c>
      <c r="Q7" s="165" t="s">
        <v>68</v>
      </c>
    </row>
    <row r="8" spans="1:18" x14ac:dyDescent="0.35">
      <c r="A8" s="86"/>
      <c r="B8" s="160" t="s">
        <v>75</v>
      </c>
      <c r="C8" s="133"/>
      <c r="D8" s="166">
        <v>45260</v>
      </c>
      <c r="E8" s="209">
        <v>984421.13953244034</v>
      </c>
      <c r="F8" s="161" t="s">
        <v>71</v>
      </c>
      <c r="G8" s="86"/>
      <c r="K8" s="137"/>
      <c r="L8" s="138"/>
      <c r="M8" s="162" t="s">
        <v>86</v>
      </c>
      <c r="N8" s="140"/>
      <c r="O8" s="167">
        <v>45260</v>
      </c>
      <c r="P8" s="168">
        <v>142610.51995759434</v>
      </c>
      <c r="Q8" s="165" t="s">
        <v>71</v>
      </c>
    </row>
    <row r="9" spans="1:18" x14ac:dyDescent="0.35">
      <c r="A9" s="86"/>
      <c r="B9" s="160" t="s">
        <v>76</v>
      </c>
      <c r="C9" s="133"/>
      <c r="D9" s="166">
        <v>48548</v>
      </c>
      <c r="E9" s="209">
        <v>141164.14780143223</v>
      </c>
      <c r="F9" s="161" t="s">
        <v>71</v>
      </c>
      <c r="G9" s="169"/>
      <c r="K9" s="137"/>
      <c r="L9" s="138"/>
      <c r="M9" s="162" t="s">
        <v>87</v>
      </c>
      <c r="N9" s="140"/>
      <c r="O9" s="167">
        <v>48548</v>
      </c>
      <c r="P9" s="168">
        <v>0</v>
      </c>
      <c r="Q9" s="165" t="s">
        <v>71</v>
      </c>
      <c r="R9" s="170"/>
    </row>
    <row r="10" spans="1:18" x14ac:dyDescent="0.35">
      <c r="A10" s="86"/>
      <c r="B10" s="123" t="s">
        <v>77</v>
      </c>
      <c r="C10" s="124"/>
      <c r="D10" s="125"/>
      <c r="E10" s="126">
        <v>3.4000000000000002E-2</v>
      </c>
      <c r="F10" s="127"/>
      <c r="G10" s="171"/>
      <c r="K10" s="137"/>
      <c r="L10" s="138"/>
      <c r="M10" s="172" t="s">
        <v>77</v>
      </c>
      <c r="N10" s="173"/>
      <c r="O10" s="174"/>
      <c r="P10" s="175">
        <v>3.4000000000000002E-2</v>
      </c>
      <c r="Q10" s="176"/>
      <c r="R10" s="138"/>
    </row>
    <row r="11" spans="1:18" x14ac:dyDescent="0.35">
      <c r="A11" s="86"/>
      <c r="B11" s="177"/>
      <c r="C11" s="133"/>
      <c r="E11" s="178"/>
      <c r="F11" s="177"/>
      <c r="G11" s="171"/>
      <c r="K11" s="137"/>
      <c r="L11" s="138"/>
      <c r="M11" s="164"/>
      <c r="N11" s="140"/>
      <c r="P11" s="179"/>
      <c r="Q11" s="164"/>
      <c r="R11" s="138"/>
    </row>
    <row r="12" spans="1:18" x14ac:dyDescent="0.35">
      <c r="E12" s="178"/>
      <c r="K12" s="137"/>
    </row>
    <row r="13" spans="1:18" ht="15" thickBot="1" x14ac:dyDescent="0.4">
      <c r="A13" s="180" t="s">
        <v>78</v>
      </c>
      <c r="B13" s="180" t="s">
        <v>79</v>
      </c>
      <c r="C13" s="180" t="s">
        <v>80</v>
      </c>
      <c r="D13" s="180" t="s">
        <v>81</v>
      </c>
      <c r="E13" s="180" t="s">
        <v>82</v>
      </c>
      <c r="F13" s="180" t="s">
        <v>83</v>
      </c>
      <c r="G13" s="180" t="s">
        <v>84</v>
      </c>
      <c r="K13" s="137"/>
      <c r="L13" s="181" t="s">
        <v>78</v>
      </c>
      <c r="M13" s="181" t="s">
        <v>79</v>
      </c>
      <c r="N13" s="181" t="s">
        <v>80</v>
      </c>
      <c r="O13" s="181" t="s">
        <v>81</v>
      </c>
      <c r="P13" s="181" t="s">
        <v>82</v>
      </c>
      <c r="Q13" s="181" t="s">
        <v>83</v>
      </c>
      <c r="R13" s="181" t="s">
        <v>84</v>
      </c>
    </row>
    <row r="14" spans="1:18" x14ac:dyDescent="0.35">
      <c r="A14" s="205">
        <f>E6</f>
        <v>45261</v>
      </c>
      <c r="B14" s="206">
        <v>1</v>
      </c>
      <c r="C14" s="207">
        <f>E8</f>
        <v>984421.13953244034</v>
      </c>
      <c r="D14" s="208">
        <f>ROUND(C14*$E$10/12,2)</f>
        <v>2789.19</v>
      </c>
      <c r="E14" s="208">
        <f t="shared" ref="E14:E77" si="0">PPMT($E$10/12,B14,$E$7,-$E$8,$E$9,0)</f>
        <v>6685.1217645971647</v>
      </c>
      <c r="F14" s="208">
        <f>ROUND(PMT($E$10/12,E7,-E8,E9),2)</f>
        <v>9474.31</v>
      </c>
      <c r="G14" s="208">
        <f>C14-E14</f>
        <v>977736.01776784321</v>
      </c>
      <c r="K14" s="137"/>
      <c r="L14" s="182">
        <f>P6</f>
        <v>45261</v>
      </c>
      <c r="M14" s="140">
        <v>1</v>
      </c>
      <c r="N14" s="148">
        <f>P8</f>
        <v>142610.51995759434</v>
      </c>
      <c r="O14" s="183">
        <f>ROUND(N14*$P$10/12,2)</f>
        <v>404.06</v>
      </c>
      <c r="P14" s="183">
        <f>PPMT($P$10/12,M14,$P$7,-$P$8,$P$9,0)</f>
        <v>1130.5790526230808</v>
      </c>
      <c r="Q14" s="183">
        <f>ROUND(PMT($P$10/12,P7,-P8,P9),2)</f>
        <v>1534.64</v>
      </c>
      <c r="R14" s="183">
        <f>N14-P14</f>
        <v>141479.94090497127</v>
      </c>
    </row>
    <row r="15" spans="1:18" x14ac:dyDescent="0.35">
      <c r="A15" s="205">
        <f>EDATE(A14,1)</f>
        <v>45292</v>
      </c>
      <c r="B15" s="206">
        <v>2</v>
      </c>
      <c r="C15" s="207">
        <f>G14</f>
        <v>977736.01776784321</v>
      </c>
      <c r="D15" s="208">
        <f t="shared" ref="D15:D72" si="1">ROUND(C15*$E$10/12,2)</f>
        <v>2770.25</v>
      </c>
      <c r="E15" s="208">
        <f t="shared" si="0"/>
        <v>6704.0629429301916</v>
      </c>
      <c r="F15" s="208">
        <f>F14</f>
        <v>9474.31</v>
      </c>
      <c r="G15" s="208">
        <f t="shared" ref="G15:G72" si="2">C15-E15</f>
        <v>971031.95482491306</v>
      </c>
      <c r="K15" s="137"/>
      <c r="L15" s="182">
        <f>EDATE(L14,1)</f>
        <v>45292</v>
      </c>
      <c r="M15" s="140">
        <v>2</v>
      </c>
      <c r="N15" s="148">
        <f>R14</f>
        <v>141479.94090497127</v>
      </c>
      <c r="O15" s="183">
        <f t="shared" ref="O15:O78" si="3">ROUND(N15*$P$10/12,2)</f>
        <v>400.86</v>
      </c>
      <c r="P15" s="183">
        <f t="shared" ref="P15:P78" si="4">PPMT($P$10/12,M15,$P$7,-$P$8,$P$9,0)</f>
        <v>1133.7823599388464</v>
      </c>
      <c r="Q15" s="183">
        <f>Q14</f>
        <v>1534.64</v>
      </c>
      <c r="R15" s="183">
        <f t="shared" ref="R15:R72" si="5">N15-P15</f>
        <v>140346.15854503243</v>
      </c>
    </row>
    <row r="16" spans="1:18" x14ac:dyDescent="0.35">
      <c r="A16" s="205">
        <f>EDATE(A15,1)</f>
        <v>45323</v>
      </c>
      <c r="B16" s="206">
        <v>3</v>
      </c>
      <c r="C16" s="207">
        <f>G15</f>
        <v>971031.95482491306</v>
      </c>
      <c r="D16" s="208">
        <f t="shared" si="1"/>
        <v>2751.26</v>
      </c>
      <c r="E16" s="208">
        <f t="shared" si="0"/>
        <v>6723.0577879351586</v>
      </c>
      <c r="F16" s="208">
        <f t="shared" ref="F16:F79" si="6">F15</f>
        <v>9474.31</v>
      </c>
      <c r="G16" s="208">
        <f t="shared" si="2"/>
        <v>964308.89703697793</v>
      </c>
      <c r="K16" s="137"/>
      <c r="L16" s="182">
        <f>EDATE(L15,1)</f>
        <v>45323</v>
      </c>
      <c r="M16" s="140">
        <v>3</v>
      </c>
      <c r="N16" s="148">
        <f>R15</f>
        <v>140346.15854503243</v>
      </c>
      <c r="O16" s="183">
        <f t="shared" si="3"/>
        <v>397.65</v>
      </c>
      <c r="P16" s="183">
        <f t="shared" si="4"/>
        <v>1136.9947432920062</v>
      </c>
      <c r="Q16" s="183">
        <f t="shared" ref="Q16:Q79" si="7">Q15</f>
        <v>1534.64</v>
      </c>
      <c r="R16" s="183">
        <f t="shared" si="5"/>
        <v>139209.16380174042</v>
      </c>
    </row>
    <row r="17" spans="1:18" x14ac:dyDescent="0.35">
      <c r="A17" s="205">
        <f t="shared" ref="A17:A80" si="8">EDATE(A16,1)</f>
        <v>45352</v>
      </c>
      <c r="B17" s="206">
        <v>4</v>
      </c>
      <c r="C17" s="207">
        <f t="shared" ref="C17:C72" si="9">G16</f>
        <v>964308.89703697793</v>
      </c>
      <c r="D17" s="208">
        <f t="shared" si="1"/>
        <v>2732.21</v>
      </c>
      <c r="E17" s="208">
        <f t="shared" si="0"/>
        <v>6742.1064516676415</v>
      </c>
      <c r="F17" s="208">
        <f t="shared" si="6"/>
        <v>9474.31</v>
      </c>
      <c r="G17" s="208">
        <f t="shared" si="2"/>
        <v>957566.79058531031</v>
      </c>
      <c r="K17" s="137"/>
      <c r="L17" s="182">
        <f t="shared" ref="L17:L80" si="10">EDATE(L16,1)</f>
        <v>45352</v>
      </c>
      <c r="M17" s="140">
        <v>4</v>
      </c>
      <c r="N17" s="148">
        <f t="shared" ref="N17:N72" si="11">R16</f>
        <v>139209.16380174042</v>
      </c>
      <c r="O17" s="183">
        <f t="shared" si="3"/>
        <v>394.43</v>
      </c>
      <c r="P17" s="183">
        <f t="shared" si="4"/>
        <v>1140.2162283980003</v>
      </c>
      <c r="Q17" s="183">
        <f t="shared" si="7"/>
        <v>1534.64</v>
      </c>
      <c r="R17" s="183">
        <f t="shared" si="5"/>
        <v>138068.94757334242</v>
      </c>
    </row>
    <row r="18" spans="1:18" x14ac:dyDescent="0.35">
      <c r="A18" s="205">
        <f t="shared" si="8"/>
        <v>45383</v>
      </c>
      <c r="B18" s="206">
        <v>5</v>
      </c>
      <c r="C18" s="207">
        <f t="shared" si="9"/>
        <v>957566.79058531031</v>
      </c>
      <c r="D18" s="208">
        <f t="shared" si="1"/>
        <v>2713.11</v>
      </c>
      <c r="E18" s="208">
        <f t="shared" si="0"/>
        <v>6761.2090866140343</v>
      </c>
      <c r="F18" s="208">
        <f t="shared" si="6"/>
        <v>9474.31</v>
      </c>
      <c r="G18" s="208">
        <f t="shared" si="2"/>
        <v>950805.58149869624</v>
      </c>
      <c r="K18" s="137"/>
      <c r="L18" s="182">
        <f t="shared" si="10"/>
        <v>45383</v>
      </c>
      <c r="M18" s="140">
        <v>5</v>
      </c>
      <c r="N18" s="148">
        <f t="shared" si="11"/>
        <v>138068.94757334242</v>
      </c>
      <c r="O18" s="183">
        <f t="shared" si="3"/>
        <v>391.2</v>
      </c>
      <c r="P18" s="183">
        <f t="shared" si="4"/>
        <v>1143.4468410451279</v>
      </c>
      <c r="Q18" s="183">
        <f t="shared" si="7"/>
        <v>1534.64</v>
      </c>
      <c r="R18" s="183">
        <f t="shared" si="5"/>
        <v>136925.50073229728</v>
      </c>
    </row>
    <row r="19" spans="1:18" x14ac:dyDescent="0.35">
      <c r="A19" s="205">
        <f t="shared" si="8"/>
        <v>45413</v>
      </c>
      <c r="B19" s="206">
        <v>6</v>
      </c>
      <c r="C19" s="207">
        <f t="shared" si="9"/>
        <v>950805.58149869624</v>
      </c>
      <c r="D19" s="208">
        <f t="shared" si="1"/>
        <v>2693.95</v>
      </c>
      <c r="E19" s="208">
        <f t="shared" si="0"/>
        <v>6780.3658456927742</v>
      </c>
      <c r="F19" s="208">
        <f t="shared" si="6"/>
        <v>9474.31</v>
      </c>
      <c r="G19" s="208">
        <f t="shared" si="2"/>
        <v>944025.21565300343</v>
      </c>
      <c r="K19" s="137"/>
      <c r="L19" s="182">
        <f t="shared" si="10"/>
        <v>45413</v>
      </c>
      <c r="M19" s="140">
        <v>6</v>
      </c>
      <c r="N19" s="148">
        <f t="shared" si="11"/>
        <v>136925.50073229728</v>
      </c>
      <c r="O19" s="183">
        <f t="shared" si="3"/>
        <v>387.96</v>
      </c>
      <c r="P19" s="183">
        <f t="shared" si="4"/>
        <v>1146.686607094756</v>
      </c>
      <c r="Q19" s="183">
        <f t="shared" si="7"/>
        <v>1534.64</v>
      </c>
      <c r="R19" s="183">
        <f t="shared" si="5"/>
        <v>135778.81412520254</v>
      </c>
    </row>
    <row r="20" spans="1:18" x14ac:dyDescent="0.35">
      <c r="A20" s="205">
        <f t="shared" si="8"/>
        <v>45444</v>
      </c>
      <c r="B20" s="206">
        <v>7</v>
      </c>
      <c r="C20" s="207">
        <f t="shared" si="9"/>
        <v>944025.21565300343</v>
      </c>
      <c r="D20" s="208">
        <f t="shared" si="1"/>
        <v>2674.74</v>
      </c>
      <c r="E20" s="208">
        <f t="shared" si="0"/>
        <v>6799.5768822555701</v>
      </c>
      <c r="F20" s="208">
        <f t="shared" si="6"/>
        <v>9474.31</v>
      </c>
      <c r="G20" s="208">
        <f t="shared" si="2"/>
        <v>937225.63877074781</v>
      </c>
      <c r="K20" s="137"/>
      <c r="L20" s="182">
        <f t="shared" si="10"/>
        <v>45444</v>
      </c>
      <c r="M20" s="140">
        <v>7</v>
      </c>
      <c r="N20" s="148">
        <f t="shared" si="11"/>
        <v>135778.81412520254</v>
      </c>
      <c r="O20" s="183">
        <f t="shared" si="3"/>
        <v>384.71</v>
      </c>
      <c r="P20" s="183">
        <f t="shared" si="4"/>
        <v>1149.9355524815244</v>
      </c>
      <c r="Q20" s="183">
        <f t="shared" si="7"/>
        <v>1534.64</v>
      </c>
      <c r="R20" s="183">
        <f t="shared" si="5"/>
        <v>134628.87857272101</v>
      </c>
    </row>
    <row r="21" spans="1:18" x14ac:dyDescent="0.35">
      <c r="A21" s="205">
        <f>EDATE(A20,1)</f>
        <v>45474</v>
      </c>
      <c r="B21" s="206">
        <v>8</v>
      </c>
      <c r="C21" s="207">
        <f t="shared" si="9"/>
        <v>937225.63877074781</v>
      </c>
      <c r="D21" s="208">
        <f t="shared" si="1"/>
        <v>2655.47</v>
      </c>
      <c r="E21" s="208">
        <f t="shared" si="0"/>
        <v>6818.8423500886265</v>
      </c>
      <c r="F21" s="208">
        <f t="shared" si="6"/>
        <v>9474.31</v>
      </c>
      <c r="G21" s="208">
        <f t="shared" si="2"/>
        <v>930406.79642065917</v>
      </c>
      <c r="K21" s="137"/>
      <c r="L21" s="182">
        <f>EDATE(L20,1)</f>
        <v>45474</v>
      </c>
      <c r="M21" s="140">
        <v>8</v>
      </c>
      <c r="N21" s="148">
        <f t="shared" si="11"/>
        <v>134628.87857272101</v>
      </c>
      <c r="O21" s="183">
        <f t="shared" si="3"/>
        <v>381.45</v>
      </c>
      <c r="P21" s="183">
        <f t="shared" si="4"/>
        <v>1153.1937032135554</v>
      </c>
      <c r="Q21" s="183">
        <f t="shared" si="7"/>
        <v>1534.64</v>
      </c>
      <c r="R21" s="183">
        <f t="shared" si="5"/>
        <v>133475.68486950744</v>
      </c>
    </row>
    <row r="22" spans="1:18" x14ac:dyDescent="0.35">
      <c r="A22" s="205">
        <f t="shared" si="8"/>
        <v>45505</v>
      </c>
      <c r="B22" s="206">
        <v>9</v>
      </c>
      <c r="C22" s="207">
        <f t="shared" si="9"/>
        <v>930406.79642065917</v>
      </c>
      <c r="D22" s="208">
        <f t="shared" si="1"/>
        <v>2636.15</v>
      </c>
      <c r="E22" s="208">
        <f t="shared" si="0"/>
        <v>6838.1624034138777</v>
      </c>
      <c r="F22" s="208">
        <f t="shared" si="6"/>
        <v>9474.31</v>
      </c>
      <c r="G22" s="208">
        <f t="shared" si="2"/>
        <v>923568.63401724526</v>
      </c>
      <c r="K22" s="137"/>
      <c r="L22" s="182">
        <f t="shared" si="10"/>
        <v>45505</v>
      </c>
      <c r="M22" s="140">
        <v>9</v>
      </c>
      <c r="N22" s="148">
        <f t="shared" si="11"/>
        <v>133475.68486950744</v>
      </c>
      <c r="O22" s="183">
        <f t="shared" si="3"/>
        <v>378.18</v>
      </c>
      <c r="P22" s="183">
        <f t="shared" si="4"/>
        <v>1156.4610853726604</v>
      </c>
      <c r="Q22" s="183">
        <f t="shared" si="7"/>
        <v>1534.64</v>
      </c>
      <c r="R22" s="183">
        <f t="shared" si="5"/>
        <v>132319.22378413478</v>
      </c>
    </row>
    <row r="23" spans="1:18" x14ac:dyDescent="0.35">
      <c r="A23" s="132">
        <f t="shared" si="8"/>
        <v>45536</v>
      </c>
      <c r="B23" s="133">
        <v>10</v>
      </c>
      <c r="C23" s="134">
        <f t="shared" si="9"/>
        <v>923568.63401724526</v>
      </c>
      <c r="D23" s="135">
        <f t="shared" si="1"/>
        <v>2616.7800000000002</v>
      </c>
      <c r="E23" s="135">
        <f t="shared" si="0"/>
        <v>6857.5371968902173</v>
      </c>
      <c r="F23" s="135">
        <f t="shared" si="6"/>
        <v>9474.31</v>
      </c>
      <c r="G23" s="135">
        <f t="shared" si="2"/>
        <v>916711.09682035504</v>
      </c>
      <c r="K23" s="137"/>
      <c r="L23" s="182">
        <f t="shared" si="10"/>
        <v>45536</v>
      </c>
      <c r="M23" s="140">
        <v>10</v>
      </c>
      <c r="N23" s="148">
        <f t="shared" si="11"/>
        <v>132319.22378413478</v>
      </c>
      <c r="O23" s="183">
        <f t="shared" si="3"/>
        <v>374.9</v>
      </c>
      <c r="P23" s="183">
        <f t="shared" si="4"/>
        <v>1159.7377251145497</v>
      </c>
      <c r="Q23" s="183">
        <f t="shared" si="7"/>
        <v>1534.64</v>
      </c>
      <c r="R23" s="183">
        <f t="shared" si="5"/>
        <v>131159.48605902024</v>
      </c>
    </row>
    <row r="24" spans="1:18" x14ac:dyDescent="0.35">
      <c r="A24" s="132">
        <f t="shared" si="8"/>
        <v>45566</v>
      </c>
      <c r="B24" s="133">
        <v>11</v>
      </c>
      <c r="C24" s="134">
        <f t="shared" si="9"/>
        <v>916711.09682035504</v>
      </c>
      <c r="D24" s="135">
        <f t="shared" si="1"/>
        <v>2597.35</v>
      </c>
      <c r="E24" s="135">
        <f t="shared" si="0"/>
        <v>6876.96688561474</v>
      </c>
      <c r="F24" s="135">
        <f t="shared" si="6"/>
        <v>9474.31</v>
      </c>
      <c r="G24" s="135">
        <f t="shared" si="2"/>
        <v>909834.12993474025</v>
      </c>
      <c r="L24" s="182">
        <f t="shared" si="10"/>
        <v>45566</v>
      </c>
      <c r="M24" s="140">
        <v>11</v>
      </c>
      <c r="N24" s="148">
        <f t="shared" si="11"/>
        <v>131159.48605902024</v>
      </c>
      <c r="O24" s="183">
        <f t="shared" si="3"/>
        <v>371.62</v>
      </c>
      <c r="P24" s="183">
        <f t="shared" si="4"/>
        <v>1163.023648669041</v>
      </c>
      <c r="Q24" s="183">
        <f t="shared" si="7"/>
        <v>1534.64</v>
      </c>
      <c r="R24" s="183">
        <f t="shared" si="5"/>
        <v>129996.4624103512</v>
      </c>
    </row>
    <row r="25" spans="1:18" x14ac:dyDescent="0.35">
      <c r="A25" s="132">
        <f t="shared" si="8"/>
        <v>45597</v>
      </c>
      <c r="B25" s="133">
        <v>12</v>
      </c>
      <c r="C25" s="134">
        <f t="shared" si="9"/>
        <v>909834.12993474025</v>
      </c>
      <c r="D25" s="135">
        <f t="shared" si="1"/>
        <v>2577.86</v>
      </c>
      <c r="E25" s="135">
        <f t="shared" si="0"/>
        <v>6896.451625123982</v>
      </c>
      <c r="F25" s="135">
        <f t="shared" si="6"/>
        <v>9474.31</v>
      </c>
      <c r="G25" s="135">
        <f t="shared" si="2"/>
        <v>902937.67830961628</v>
      </c>
      <c r="L25" s="182">
        <f t="shared" si="10"/>
        <v>45597</v>
      </c>
      <c r="M25" s="140">
        <v>12</v>
      </c>
      <c r="N25" s="148">
        <f t="shared" si="11"/>
        <v>129996.4624103512</v>
      </c>
      <c r="O25" s="183">
        <f t="shared" si="3"/>
        <v>368.32</v>
      </c>
      <c r="P25" s="183">
        <f t="shared" si="4"/>
        <v>1166.31888234027</v>
      </c>
      <c r="Q25" s="183">
        <f t="shared" si="7"/>
        <v>1534.64</v>
      </c>
      <c r="R25" s="183">
        <f t="shared" si="5"/>
        <v>128830.14352801093</v>
      </c>
    </row>
    <row r="26" spans="1:18" x14ac:dyDescent="0.35">
      <c r="A26" s="132">
        <f t="shared" si="8"/>
        <v>45627</v>
      </c>
      <c r="B26" s="133">
        <v>13</v>
      </c>
      <c r="C26" s="134">
        <f t="shared" si="9"/>
        <v>902937.67830961628</v>
      </c>
      <c r="D26" s="135">
        <f t="shared" si="1"/>
        <v>2558.3200000000002</v>
      </c>
      <c r="E26" s="135">
        <f t="shared" si="0"/>
        <v>6915.9915713951668</v>
      </c>
      <c r="F26" s="135">
        <f t="shared" si="6"/>
        <v>9474.31</v>
      </c>
      <c r="G26" s="135">
        <f t="shared" si="2"/>
        <v>896021.68673822109</v>
      </c>
      <c r="L26" s="182">
        <f t="shared" si="10"/>
        <v>45627</v>
      </c>
      <c r="M26" s="140">
        <v>13</v>
      </c>
      <c r="N26" s="148">
        <f t="shared" si="11"/>
        <v>128830.14352801093</v>
      </c>
      <c r="O26" s="183">
        <f t="shared" si="3"/>
        <v>365.02</v>
      </c>
      <c r="P26" s="183">
        <f t="shared" si="4"/>
        <v>1169.6234525069005</v>
      </c>
      <c r="Q26" s="183">
        <f t="shared" si="7"/>
        <v>1534.64</v>
      </c>
      <c r="R26" s="183">
        <f t="shared" si="5"/>
        <v>127660.52007550403</v>
      </c>
    </row>
    <row r="27" spans="1:18" x14ac:dyDescent="0.35">
      <c r="A27" s="132">
        <f t="shared" si="8"/>
        <v>45658</v>
      </c>
      <c r="B27" s="133">
        <v>14</v>
      </c>
      <c r="C27" s="134">
        <f t="shared" si="9"/>
        <v>896021.68673822109</v>
      </c>
      <c r="D27" s="135">
        <f t="shared" si="1"/>
        <v>2538.73</v>
      </c>
      <c r="E27" s="135">
        <f t="shared" si="0"/>
        <v>6935.5868808474524</v>
      </c>
      <c r="F27" s="135">
        <f t="shared" si="6"/>
        <v>9474.31</v>
      </c>
      <c r="G27" s="135">
        <f t="shared" si="2"/>
        <v>889086.09985737363</v>
      </c>
      <c r="L27" s="182">
        <f t="shared" si="10"/>
        <v>45658</v>
      </c>
      <c r="M27" s="140">
        <v>14</v>
      </c>
      <c r="N27" s="148">
        <f t="shared" si="11"/>
        <v>127660.52007550403</v>
      </c>
      <c r="O27" s="183">
        <f t="shared" si="3"/>
        <v>361.7</v>
      </c>
      <c r="P27" s="183">
        <f t="shared" si="4"/>
        <v>1172.9373856223367</v>
      </c>
      <c r="Q27" s="183">
        <f t="shared" si="7"/>
        <v>1534.64</v>
      </c>
      <c r="R27" s="183">
        <f t="shared" si="5"/>
        <v>126487.58268988169</v>
      </c>
    </row>
    <row r="28" spans="1:18" x14ac:dyDescent="0.35">
      <c r="A28" s="132">
        <f t="shared" si="8"/>
        <v>45689</v>
      </c>
      <c r="B28" s="133">
        <v>15</v>
      </c>
      <c r="C28" s="134">
        <f t="shared" si="9"/>
        <v>889086.09985737363</v>
      </c>
      <c r="D28" s="135">
        <f t="shared" si="1"/>
        <v>2519.08</v>
      </c>
      <c r="E28" s="135">
        <f t="shared" si="0"/>
        <v>6955.2377103431872</v>
      </c>
      <c r="F28" s="135">
        <f t="shared" si="6"/>
        <v>9474.31</v>
      </c>
      <c r="G28" s="135">
        <f t="shared" si="2"/>
        <v>882130.86214703042</v>
      </c>
      <c r="L28" s="182">
        <f t="shared" si="10"/>
        <v>45689</v>
      </c>
      <c r="M28" s="140">
        <v>15</v>
      </c>
      <c r="N28" s="148">
        <f t="shared" si="11"/>
        <v>126487.58268988169</v>
      </c>
      <c r="O28" s="183">
        <f t="shared" si="3"/>
        <v>358.38</v>
      </c>
      <c r="P28" s="183">
        <f t="shared" si="4"/>
        <v>1176.2607082149334</v>
      </c>
      <c r="Q28" s="183">
        <f t="shared" si="7"/>
        <v>1534.64</v>
      </c>
      <c r="R28" s="183">
        <f t="shared" si="5"/>
        <v>125311.32198166676</v>
      </c>
    </row>
    <row r="29" spans="1:18" x14ac:dyDescent="0.35">
      <c r="A29" s="132">
        <f t="shared" si="8"/>
        <v>45717</v>
      </c>
      <c r="B29" s="133">
        <v>16</v>
      </c>
      <c r="C29" s="134">
        <f t="shared" si="9"/>
        <v>882130.86214703042</v>
      </c>
      <c r="D29" s="135">
        <f t="shared" si="1"/>
        <v>2499.37</v>
      </c>
      <c r="E29" s="135">
        <f t="shared" si="0"/>
        <v>6974.9442171891596</v>
      </c>
      <c r="F29" s="135">
        <f t="shared" si="6"/>
        <v>9474.31</v>
      </c>
      <c r="G29" s="135">
        <f t="shared" si="2"/>
        <v>875155.91792984121</v>
      </c>
      <c r="L29" s="182">
        <f t="shared" si="10"/>
        <v>45717</v>
      </c>
      <c r="M29" s="140">
        <v>16</v>
      </c>
      <c r="N29" s="148">
        <f t="shared" si="11"/>
        <v>125311.32198166676</v>
      </c>
      <c r="O29" s="183">
        <f t="shared" si="3"/>
        <v>355.05</v>
      </c>
      <c r="P29" s="183">
        <f t="shared" si="4"/>
        <v>1179.5934468882092</v>
      </c>
      <c r="Q29" s="183">
        <f t="shared" si="7"/>
        <v>1534.64</v>
      </c>
      <c r="R29" s="183">
        <f t="shared" si="5"/>
        <v>124131.72853477855</v>
      </c>
    </row>
    <row r="30" spans="1:18" x14ac:dyDescent="0.35">
      <c r="A30" s="132">
        <f t="shared" si="8"/>
        <v>45748</v>
      </c>
      <c r="B30" s="133">
        <v>17</v>
      </c>
      <c r="C30" s="134">
        <f t="shared" si="9"/>
        <v>875155.91792984121</v>
      </c>
      <c r="D30" s="135">
        <f t="shared" si="1"/>
        <v>2479.61</v>
      </c>
      <c r="E30" s="135">
        <f t="shared" si="0"/>
        <v>6994.7065591378623</v>
      </c>
      <c r="F30" s="135">
        <f t="shared" si="6"/>
        <v>9474.31</v>
      </c>
      <c r="G30" s="135">
        <f t="shared" si="2"/>
        <v>868161.2113707033</v>
      </c>
      <c r="L30" s="182">
        <f t="shared" si="10"/>
        <v>45748</v>
      </c>
      <c r="M30" s="140">
        <v>17</v>
      </c>
      <c r="N30" s="148">
        <f t="shared" si="11"/>
        <v>124131.72853477855</v>
      </c>
      <c r="O30" s="183">
        <f t="shared" si="3"/>
        <v>351.71</v>
      </c>
      <c r="P30" s="183">
        <f t="shared" si="4"/>
        <v>1182.9356283210591</v>
      </c>
      <c r="Q30" s="183">
        <f t="shared" si="7"/>
        <v>1534.64</v>
      </c>
      <c r="R30" s="183">
        <f t="shared" si="5"/>
        <v>122948.79290645749</v>
      </c>
    </row>
    <row r="31" spans="1:18" x14ac:dyDescent="0.35">
      <c r="A31" s="132">
        <f t="shared" si="8"/>
        <v>45778</v>
      </c>
      <c r="B31" s="133">
        <v>18</v>
      </c>
      <c r="C31" s="134">
        <f t="shared" si="9"/>
        <v>868161.2113707033</v>
      </c>
      <c r="D31" s="135">
        <f t="shared" si="1"/>
        <v>2459.79</v>
      </c>
      <c r="E31" s="135">
        <f t="shared" si="0"/>
        <v>7014.5248943887518</v>
      </c>
      <c r="F31" s="135">
        <f t="shared" si="6"/>
        <v>9474.31</v>
      </c>
      <c r="G31" s="135">
        <f t="shared" si="2"/>
        <v>861146.68647631456</v>
      </c>
      <c r="L31" s="182">
        <f t="shared" si="10"/>
        <v>45778</v>
      </c>
      <c r="M31" s="140">
        <v>18</v>
      </c>
      <c r="N31" s="148">
        <f t="shared" si="11"/>
        <v>122948.79290645749</v>
      </c>
      <c r="O31" s="183">
        <f t="shared" si="3"/>
        <v>348.35</v>
      </c>
      <c r="P31" s="183">
        <f t="shared" si="4"/>
        <v>1186.2872792679686</v>
      </c>
      <c r="Q31" s="183">
        <f t="shared" si="7"/>
        <v>1534.64</v>
      </c>
      <c r="R31" s="183">
        <f t="shared" si="5"/>
        <v>121762.50562718952</v>
      </c>
    </row>
    <row r="32" spans="1:18" x14ac:dyDescent="0.35">
      <c r="A32" s="132">
        <f t="shared" si="8"/>
        <v>45809</v>
      </c>
      <c r="B32" s="133">
        <v>19</v>
      </c>
      <c r="C32" s="134">
        <f t="shared" si="9"/>
        <v>861146.68647631456</v>
      </c>
      <c r="D32" s="135">
        <f t="shared" si="1"/>
        <v>2439.92</v>
      </c>
      <c r="E32" s="135">
        <f t="shared" si="0"/>
        <v>7034.3993815895201</v>
      </c>
      <c r="F32" s="135">
        <f t="shared" si="6"/>
        <v>9474.31</v>
      </c>
      <c r="G32" s="135">
        <f t="shared" si="2"/>
        <v>854112.28709472506</v>
      </c>
      <c r="L32" s="182">
        <f t="shared" si="10"/>
        <v>45809</v>
      </c>
      <c r="M32" s="140">
        <v>19</v>
      </c>
      <c r="N32" s="148">
        <f t="shared" si="11"/>
        <v>121762.50562718952</v>
      </c>
      <c r="O32" s="183">
        <f t="shared" si="3"/>
        <v>344.99</v>
      </c>
      <c r="P32" s="183">
        <f t="shared" si="4"/>
        <v>1189.6484265592278</v>
      </c>
      <c r="Q32" s="183">
        <f t="shared" si="7"/>
        <v>1534.64</v>
      </c>
      <c r="R32" s="183">
        <f t="shared" si="5"/>
        <v>120572.85720063029</v>
      </c>
    </row>
    <row r="33" spans="1:18" x14ac:dyDescent="0.35">
      <c r="A33" s="132">
        <f t="shared" si="8"/>
        <v>45839</v>
      </c>
      <c r="B33" s="133">
        <v>20</v>
      </c>
      <c r="C33" s="134">
        <f t="shared" si="9"/>
        <v>854112.28709472506</v>
      </c>
      <c r="D33" s="135">
        <f t="shared" si="1"/>
        <v>2419.98</v>
      </c>
      <c r="E33" s="135">
        <f t="shared" si="0"/>
        <v>7054.3301798373577</v>
      </c>
      <c r="F33" s="135">
        <f t="shared" si="6"/>
        <v>9474.31</v>
      </c>
      <c r="G33" s="135">
        <f t="shared" si="2"/>
        <v>847057.95691488776</v>
      </c>
      <c r="L33" s="182">
        <f t="shared" si="10"/>
        <v>45839</v>
      </c>
      <c r="M33" s="140">
        <v>20</v>
      </c>
      <c r="N33" s="148">
        <f t="shared" si="11"/>
        <v>120572.85720063029</v>
      </c>
      <c r="O33" s="183">
        <f t="shared" si="3"/>
        <v>341.62</v>
      </c>
      <c r="P33" s="183">
        <f t="shared" si="4"/>
        <v>1193.0190971011459</v>
      </c>
      <c r="Q33" s="183">
        <f t="shared" si="7"/>
        <v>1534.64</v>
      </c>
      <c r="R33" s="183">
        <f t="shared" si="5"/>
        <v>119379.83810352914</v>
      </c>
    </row>
    <row r="34" spans="1:18" x14ac:dyDescent="0.35">
      <c r="A34" s="132">
        <f t="shared" si="8"/>
        <v>45870</v>
      </c>
      <c r="B34" s="133">
        <v>21</v>
      </c>
      <c r="C34" s="134">
        <f t="shared" si="9"/>
        <v>847057.95691488776</v>
      </c>
      <c r="D34" s="135">
        <f t="shared" si="1"/>
        <v>2400</v>
      </c>
      <c r="E34" s="135">
        <f t="shared" si="0"/>
        <v>7074.3174486802309</v>
      </c>
      <c r="F34" s="135">
        <f t="shared" si="6"/>
        <v>9474.31</v>
      </c>
      <c r="G34" s="135">
        <f t="shared" si="2"/>
        <v>839983.63946620747</v>
      </c>
      <c r="L34" s="182">
        <f t="shared" si="10"/>
        <v>45870</v>
      </c>
      <c r="M34" s="140">
        <v>21</v>
      </c>
      <c r="N34" s="148">
        <f t="shared" si="11"/>
        <v>119379.83810352914</v>
      </c>
      <c r="O34" s="183">
        <f t="shared" si="3"/>
        <v>338.24</v>
      </c>
      <c r="P34" s="183">
        <f t="shared" si="4"/>
        <v>1196.3993178762657</v>
      </c>
      <c r="Q34" s="183">
        <f t="shared" si="7"/>
        <v>1534.64</v>
      </c>
      <c r="R34" s="183">
        <f t="shared" si="5"/>
        <v>118183.43878565288</v>
      </c>
    </row>
    <row r="35" spans="1:18" x14ac:dyDescent="0.35">
      <c r="A35" s="132">
        <f t="shared" si="8"/>
        <v>45901</v>
      </c>
      <c r="B35" s="133">
        <v>22</v>
      </c>
      <c r="C35" s="134">
        <f t="shared" si="9"/>
        <v>839983.63946620747</v>
      </c>
      <c r="D35" s="135">
        <f t="shared" si="1"/>
        <v>2379.9499999999998</v>
      </c>
      <c r="E35" s="135">
        <f t="shared" si="0"/>
        <v>7094.3613481181574</v>
      </c>
      <c r="F35" s="135">
        <f t="shared" si="6"/>
        <v>9474.31</v>
      </c>
      <c r="G35" s="135">
        <f t="shared" si="2"/>
        <v>832889.27811808931</v>
      </c>
      <c r="L35" s="182">
        <f t="shared" si="10"/>
        <v>45901</v>
      </c>
      <c r="M35" s="140">
        <v>22</v>
      </c>
      <c r="N35" s="148">
        <f t="shared" si="11"/>
        <v>118183.43878565288</v>
      </c>
      <c r="O35" s="183">
        <f t="shared" si="3"/>
        <v>334.85</v>
      </c>
      <c r="P35" s="183">
        <f t="shared" si="4"/>
        <v>1199.7891159435817</v>
      </c>
      <c r="Q35" s="183">
        <f t="shared" si="7"/>
        <v>1534.64</v>
      </c>
      <c r="R35" s="183">
        <f t="shared" si="5"/>
        <v>116983.6496697093</v>
      </c>
    </row>
    <row r="36" spans="1:18" x14ac:dyDescent="0.35">
      <c r="A36" s="132">
        <f t="shared" si="8"/>
        <v>45931</v>
      </c>
      <c r="B36" s="133">
        <v>23</v>
      </c>
      <c r="C36" s="134">
        <f t="shared" si="9"/>
        <v>832889.27811808931</v>
      </c>
      <c r="D36" s="135">
        <f t="shared" si="1"/>
        <v>2359.85</v>
      </c>
      <c r="E36" s="135">
        <f t="shared" si="0"/>
        <v>7114.4620386044935</v>
      </c>
      <c r="F36" s="135">
        <f t="shared" si="6"/>
        <v>9474.31</v>
      </c>
      <c r="G36" s="135">
        <f t="shared" si="2"/>
        <v>825774.81607948476</v>
      </c>
      <c r="L36" s="182">
        <f t="shared" si="10"/>
        <v>45931</v>
      </c>
      <c r="M36" s="140">
        <v>23</v>
      </c>
      <c r="N36" s="148">
        <f t="shared" si="11"/>
        <v>116983.6496697093</v>
      </c>
      <c r="O36" s="183">
        <f t="shared" si="3"/>
        <v>331.45</v>
      </c>
      <c r="P36" s="183">
        <f t="shared" si="4"/>
        <v>1203.1885184387552</v>
      </c>
      <c r="Q36" s="183">
        <f t="shared" si="7"/>
        <v>1534.64</v>
      </c>
      <c r="R36" s="183">
        <f t="shared" si="5"/>
        <v>115780.46115127055</v>
      </c>
    </row>
    <row r="37" spans="1:18" x14ac:dyDescent="0.35">
      <c r="A37" s="132">
        <f t="shared" si="8"/>
        <v>45962</v>
      </c>
      <c r="B37" s="133">
        <v>24</v>
      </c>
      <c r="C37" s="134">
        <f t="shared" si="9"/>
        <v>825774.81607948476</v>
      </c>
      <c r="D37" s="135">
        <f t="shared" si="1"/>
        <v>2339.6999999999998</v>
      </c>
      <c r="E37" s="135">
        <f t="shared" si="0"/>
        <v>7134.6196810472056</v>
      </c>
      <c r="F37" s="135">
        <f t="shared" si="6"/>
        <v>9474.31</v>
      </c>
      <c r="G37" s="135">
        <f t="shared" si="2"/>
        <v>818640.19639843761</v>
      </c>
      <c r="L37" s="182">
        <f t="shared" si="10"/>
        <v>45962</v>
      </c>
      <c r="M37" s="140">
        <v>24</v>
      </c>
      <c r="N37" s="148">
        <f t="shared" si="11"/>
        <v>115780.46115127055</v>
      </c>
      <c r="O37" s="183">
        <f t="shared" si="3"/>
        <v>328.04</v>
      </c>
      <c r="P37" s="183">
        <f t="shared" si="4"/>
        <v>1206.5975525743318</v>
      </c>
      <c r="Q37" s="183">
        <f t="shared" si="7"/>
        <v>1534.64</v>
      </c>
      <c r="R37" s="183">
        <f t="shared" si="5"/>
        <v>114573.86359869622</v>
      </c>
    </row>
    <row r="38" spans="1:18" x14ac:dyDescent="0.35">
      <c r="A38" s="132">
        <f t="shared" si="8"/>
        <v>45992</v>
      </c>
      <c r="B38" s="133">
        <v>25</v>
      </c>
      <c r="C38" s="134">
        <f t="shared" si="9"/>
        <v>818640.19639843761</v>
      </c>
      <c r="D38" s="135">
        <f t="shared" si="1"/>
        <v>2319.48</v>
      </c>
      <c r="E38" s="135">
        <f t="shared" si="0"/>
        <v>7154.8344368101734</v>
      </c>
      <c r="F38" s="135">
        <f t="shared" si="6"/>
        <v>9474.31</v>
      </c>
      <c r="G38" s="135">
        <f t="shared" si="2"/>
        <v>811485.36196162738</v>
      </c>
      <c r="L38" s="182">
        <f t="shared" si="10"/>
        <v>45992</v>
      </c>
      <c r="M38" s="140">
        <v>25</v>
      </c>
      <c r="N38" s="148">
        <f t="shared" si="11"/>
        <v>114573.86359869622</v>
      </c>
      <c r="O38" s="183">
        <f t="shared" si="3"/>
        <v>324.63</v>
      </c>
      <c r="P38" s="183">
        <f t="shared" si="4"/>
        <v>1210.0162456399589</v>
      </c>
      <c r="Q38" s="183">
        <f t="shared" si="7"/>
        <v>1534.64</v>
      </c>
      <c r="R38" s="183">
        <f t="shared" si="5"/>
        <v>113363.84735305626</v>
      </c>
    </row>
    <row r="39" spans="1:18" x14ac:dyDescent="0.35">
      <c r="A39" s="132">
        <f t="shared" si="8"/>
        <v>46023</v>
      </c>
      <c r="B39" s="133">
        <v>26</v>
      </c>
      <c r="C39" s="134">
        <f t="shared" si="9"/>
        <v>811485.36196162738</v>
      </c>
      <c r="D39" s="135">
        <f t="shared" si="1"/>
        <v>2299.21</v>
      </c>
      <c r="E39" s="135">
        <f t="shared" si="0"/>
        <v>7175.1064677144668</v>
      </c>
      <c r="F39" s="135">
        <f t="shared" si="6"/>
        <v>9474.31</v>
      </c>
      <c r="G39" s="135">
        <f t="shared" si="2"/>
        <v>804310.25549391296</v>
      </c>
      <c r="L39" s="182">
        <f t="shared" si="10"/>
        <v>46023</v>
      </c>
      <c r="M39" s="140">
        <v>26</v>
      </c>
      <c r="N39" s="148">
        <f t="shared" si="11"/>
        <v>113363.84735305626</v>
      </c>
      <c r="O39" s="183">
        <f t="shared" si="3"/>
        <v>321.2</v>
      </c>
      <c r="P39" s="183">
        <f t="shared" si="4"/>
        <v>1213.4446250026056</v>
      </c>
      <c r="Q39" s="183">
        <f t="shared" si="7"/>
        <v>1534.64</v>
      </c>
      <c r="R39" s="183">
        <f t="shared" si="5"/>
        <v>112150.40272805365</v>
      </c>
    </row>
    <row r="40" spans="1:18" x14ac:dyDescent="0.35">
      <c r="A40" s="132">
        <f t="shared" si="8"/>
        <v>46054</v>
      </c>
      <c r="B40" s="133">
        <v>27</v>
      </c>
      <c r="C40" s="134">
        <f t="shared" si="9"/>
        <v>804310.25549391296</v>
      </c>
      <c r="D40" s="135">
        <f t="shared" si="1"/>
        <v>2278.88</v>
      </c>
      <c r="E40" s="135">
        <f t="shared" si="0"/>
        <v>7195.4359360396584</v>
      </c>
      <c r="F40" s="135">
        <f t="shared" si="6"/>
        <v>9474.31</v>
      </c>
      <c r="G40" s="135">
        <f t="shared" si="2"/>
        <v>797114.8195578733</v>
      </c>
      <c r="L40" s="182">
        <f t="shared" si="10"/>
        <v>46054</v>
      </c>
      <c r="M40" s="140">
        <v>27</v>
      </c>
      <c r="N40" s="148">
        <f t="shared" si="11"/>
        <v>112150.40272805365</v>
      </c>
      <c r="O40" s="183">
        <f t="shared" si="3"/>
        <v>317.76</v>
      </c>
      <c r="P40" s="183">
        <f t="shared" si="4"/>
        <v>1216.8827181067795</v>
      </c>
      <c r="Q40" s="183">
        <f t="shared" si="7"/>
        <v>1534.64</v>
      </c>
      <c r="R40" s="183">
        <f t="shared" si="5"/>
        <v>110933.52000994688</v>
      </c>
    </row>
    <row r="41" spans="1:18" x14ac:dyDescent="0.35">
      <c r="A41" s="132">
        <f t="shared" si="8"/>
        <v>46082</v>
      </c>
      <c r="B41" s="133">
        <v>28</v>
      </c>
      <c r="C41" s="134">
        <f t="shared" si="9"/>
        <v>797114.8195578733</v>
      </c>
      <c r="D41" s="135">
        <f t="shared" si="1"/>
        <v>2258.4899999999998</v>
      </c>
      <c r="E41" s="135">
        <f t="shared" si="0"/>
        <v>7215.8230045251048</v>
      </c>
      <c r="F41" s="135">
        <f t="shared" si="6"/>
        <v>9474.31</v>
      </c>
      <c r="G41" s="135">
        <f t="shared" si="2"/>
        <v>789898.99655334814</v>
      </c>
      <c r="L41" s="182">
        <f t="shared" si="10"/>
        <v>46082</v>
      </c>
      <c r="M41" s="140">
        <v>28</v>
      </c>
      <c r="N41" s="148">
        <f t="shared" si="11"/>
        <v>110933.52000994688</v>
      </c>
      <c r="O41" s="183">
        <f t="shared" si="3"/>
        <v>314.31</v>
      </c>
      <c r="P41" s="183">
        <f t="shared" si="4"/>
        <v>1220.3305524747489</v>
      </c>
      <c r="Q41" s="183">
        <f t="shared" si="7"/>
        <v>1534.64</v>
      </c>
      <c r="R41" s="183">
        <f t="shared" si="5"/>
        <v>109713.18945747212</v>
      </c>
    </row>
    <row r="42" spans="1:18" x14ac:dyDescent="0.35">
      <c r="A42" s="132">
        <f t="shared" si="8"/>
        <v>46113</v>
      </c>
      <c r="B42" s="133">
        <v>29</v>
      </c>
      <c r="C42" s="134">
        <f t="shared" si="9"/>
        <v>789898.99655334814</v>
      </c>
      <c r="D42" s="135">
        <f t="shared" si="1"/>
        <v>2238.0500000000002</v>
      </c>
      <c r="E42" s="135">
        <f t="shared" si="0"/>
        <v>7236.2678363712594</v>
      </c>
      <c r="F42" s="135">
        <f t="shared" si="6"/>
        <v>9474.31</v>
      </c>
      <c r="G42" s="135">
        <f t="shared" si="2"/>
        <v>782662.72871697694</v>
      </c>
      <c r="L42" s="182">
        <f t="shared" si="10"/>
        <v>46113</v>
      </c>
      <c r="M42" s="140">
        <v>29</v>
      </c>
      <c r="N42" s="148">
        <f t="shared" si="11"/>
        <v>109713.18945747212</v>
      </c>
      <c r="O42" s="183">
        <f t="shared" si="3"/>
        <v>310.85000000000002</v>
      </c>
      <c r="P42" s="183">
        <f t="shared" si="4"/>
        <v>1223.7881557067606</v>
      </c>
      <c r="Q42" s="183">
        <f t="shared" si="7"/>
        <v>1534.64</v>
      </c>
      <c r="R42" s="183">
        <f t="shared" si="5"/>
        <v>108489.40130176536</v>
      </c>
    </row>
    <row r="43" spans="1:18" x14ac:dyDescent="0.35">
      <c r="A43" s="132">
        <f t="shared" si="8"/>
        <v>46143</v>
      </c>
      <c r="B43" s="133">
        <v>30</v>
      </c>
      <c r="C43" s="134">
        <f t="shared" si="9"/>
        <v>782662.72871697694</v>
      </c>
      <c r="D43" s="135">
        <f t="shared" si="1"/>
        <v>2217.54</v>
      </c>
      <c r="E43" s="135">
        <f t="shared" si="0"/>
        <v>7256.7705952409779</v>
      </c>
      <c r="F43" s="135">
        <f t="shared" si="6"/>
        <v>9474.31</v>
      </c>
      <c r="G43" s="135">
        <f t="shared" si="2"/>
        <v>775405.95812173595</v>
      </c>
      <c r="L43" s="182">
        <f t="shared" si="10"/>
        <v>46143</v>
      </c>
      <c r="M43" s="140">
        <v>30</v>
      </c>
      <c r="N43" s="148">
        <f t="shared" si="11"/>
        <v>108489.40130176536</v>
      </c>
      <c r="O43" s="183">
        <f t="shared" si="3"/>
        <v>307.39</v>
      </c>
      <c r="P43" s="183">
        <f t="shared" si="4"/>
        <v>1227.2555554812629</v>
      </c>
      <c r="Q43" s="183">
        <f t="shared" si="7"/>
        <v>1534.64</v>
      </c>
      <c r="R43" s="183">
        <f t="shared" si="5"/>
        <v>107262.14574628411</v>
      </c>
    </row>
    <row r="44" spans="1:18" x14ac:dyDescent="0.35">
      <c r="A44" s="132">
        <f t="shared" si="8"/>
        <v>46174</v>
      </c>
      <c r="B44" s="133">
        <v>31</v>
      </c>
      <c r="C44" s="134">
        <f t="shared" si="9"/>
        <v>775405.95812173595</v>
      </c>
      <c r="D44" s="135">
        <f t="shared" si="1"/>
        <v>2196.98</v>
      </c>
      <c r="E44" s="135">
        <f t="shared" si="0"/>
        <v>7277.3314452608274</v>
      </c>
      <c r="F44" s="135">
        <f t="shared" si="6"/>
        <v>9474.31</v>
      </c>
      <c r="G44" s="135">
        <f t="shared" si="2"/>
        <v>768128.62667647516</v>
      </c>
      <c r="L44" s="182">
        <f t="shared" si="10"/>
        <v>46174</v>
      </c>
      <c r="M44" s="140">
        <v>31</v>
      </c>
      <c r="N44" s="148">
        <f t="shared" si="11"/>
        <v>107262.14574628411</v>
      </c>
      <c r="O44" s="183">
        <f t="shared" si="3"/>
        <v>303.91000000000003</v>
      </c>
      <c r="P44" s="183">
        <f t="shared" si="4"/>
        <v>1230.7327795551266</v>
      </c>
      <c r="Q44" s="183">
        <f t="shared" si="7"/>
        <v>1534.64</v>
      </c>
      <c r="R44" s="183">
        <f t="shared" si="5"/>
        <v>106031.41296672898</v>
      </c>
    </row>
    <row r="45" spans="1:18" x14ac:dyDescent="0.35">
      <c r="A45" s="132">
        <f t="shared" si="8"/>
        <v>46204</v>
      </c>
      <c r="B45" s="133">
        <v>32</v>
      </c>
      <c r="C45" s="134">
        <f t="shared" si="9"/>
        <v>768128.62667647516</v>
      </c>
      <c r="D45" s="135">
        <f t="shared" si="1"/>
        <v>2176.36</v>
      </c>
      <c r="E45" s="135">
        <f t="shared" si="0"/>
        <v>7297.9505510223998</v>
      </c>
      <c r="F45" s="135">
        <f t="shared" si="6"/>
        <v>9474.31</v>
      </c>
      <c r="G45" s="135">
        <f t="shared" si="2"/>
        <v>760830.67612545274</v>
      </c>
      <c r="L45" s="182">
        <f t="shared" si="10"/>
        <v>46204</v>
      </c>
      <c r="M45" s="140">
        <v>32</v>
      </c>
      <c r="N45" s="148">
        <f t="shared" si="11"/>
        <v>106031.41296672898</v>
      </c>
      <c r="O45" s="183">
        <f t="shared" si="3"/>
        <v>300.42</v>
      </c>
      <c r="P45" s="183">
        <f t="shared" si="4"/>
        <v>1234.219855763866</v>
      </c>
      <c r="Q45" s="183">
        <f t="shared" si="7"/>
        <v>1534.64</v>
      </c>
      <c r="R45" s="183">
        <f t="shared" si="5"/>
        <v>104797.19311096512</v>
      </c>
    </row>
    <row r="46" spans="1:18" x14ac:dyDescent="0.35">
      <c r="A46" s="132">
        <f t="shared" si="8"/>
        <v>46235</v>
      </c>
      <c r="B46" s="133">
        <v>33</v>
      </c>
      <c r="C46" s="134">
        <f t="shared" si="9"/>
        <v>760830.67612545274</v>
      </c>
      <c r="D46" s="135">
        <f t="shared" si="1"/>
        <v>2155.69</v>
      </c>
      <c r="E46" s="135">
        <f t="shared" si="0"/>
        <v>7318.6280775836294</v>
      </c>
      <c r="F46" s="135">
        <f t="shared" si="6"/>
        <v>9474.31</v>
      </c>
      <c r="G46" s="135">
        <f t="shared" si="2"/>
        <v>753512.04804786912</v>
      </c>
      <c r="L46" s="182">
        <f t="shared" si="10"/>
        <v>46235</v>
      </c>
      <c r="M46" s="140">
        <v>33</v>
      </c>
      <c r="N46" s="148">
        <f t="shared" si="11"/>
        <v>104797.19311096512</v>
      </c>
      <c r="O46" s="183">
        <f t="shared" si="3"/>
        <v>296.93</v>
      </c>
      <c r="P46" s="183">
        <f t="shared" si="4"/>
        <v>1237.7168120218637</v>
      </c>
      <c r="Q46" s="183">
        <f t="shared" si="7"/>
        <v>1534.64</v>
      </c>
      <c r="R46" s="183">
        <f t="shared" si="5"/>
        <v>103559.47629894325</v>
      </c>
    </row>
    <row r="47" spans="1:18" x14ac:dyDescent="0.35">
      <c r="A47" s="132">
        <f t="shared" si="8"/>
        <v>46266</v>
      </c>
      <c r="B47" s="133">
        <v>34</v>
      </c>
      <c r="C47" s="134">
        <f t="shared" si="9"/>
        <v>753512.04804786912</v>
      </c>
      <c r="D47" s="135">
        <f t="shared" si="1"/>
        <v>2134.9499999999998</v>
      </c>
      <c r="E47" s="135">
        <f t="shared" si="0"/>
        <v>7339.3641904701171</v>
      </c>
      <c r="F47" s="135">
        <f t="shared" si="6"/>
        <v>9474.31</v>
      </c>
      <c r="G47" s="135">
        <f t="shared" si="2"/>
        <v>746172.68385739904</v>
      </c>
      <c r="L47" s="182">
        <f t="shared" si="10"/>
        <v>46266</v>
      </c>
      <c r="M47" s="140">
        <v>34</v>
      </c>
      <c r="N47" s="148">
        <f t="shared" si="11"/>
        <v>103559.47629894325</v>
      </c>
      <c r="O47" s="183">
        <f t="shared" si="3"/>
        <v>293.42</v>
      </c>
      <c r="P47" s="183">
        <f t="shared" si="4"/>
        <v>1241.2236763225924</v>
      </c>
      <c r="Q47" s="183">
        <f t="shared" si="7"/>
        <v>1534.64</v>
      </c>
      <c r="R47" s="183">
        <f t="shared" si="5"/>
        <v>102318.25262262065</v>
      </c>
    </row>
    <row r="48" spans="1:18" x14ac:dyDescent="0.35">
      <c r="A48" s="132">
        <f t="shared" si="8"/>
        <v>46296</v>
      </c>
      <c r="B48" s="133">
        <v>35</v>
      </c>
      <c r="C48" s="134">
        <f t="shared" si="9"/>
        <v>746172.68385739904</v>
      </c>
      <c r="D48" s="135">
        <f t="shared" si="1"/>
        <v>2114.16</v>
      </c>
      <c r="E48" s="135">
        <f t="shared" si="0"/>
        <v>7360.1590556764486</v>
      </c>
      <c r="F48" s="135">
        <f t="shared" si="6"/>
        <v>9474.31</v>
      </c>
      <c r="G48" s="135">
        <f t="shared" si="2"/>
        <v>738812.52480172261</v>
      </c>
      <c r="L48" s="182">
        <f t="shared" si="10"/>
        <v>46296</v>
      </c>
      <c r="M48" s="140">
        <v>35</v>
      </c>
      <c r="N48" s="148">
        <f t="shared" si="11"/>
        <v>102318.25262262065</v>
      </c>
      <c r="O48" s="183">
        <f t="shared" si="3"/>
        <v>289.89999999999998</v>
      </c>
      <c r="P48" s="183">
        <f t="shared" si="4"/>
        <v>1244.7404767388396</v>
      </c>
      <c r="Q48" s="183">
        <f t="shared" si="7"/>
        <v>1534.64</v>
      </c>
      <c r="R48" s="183">
        <f t="shared" si="5"/>
        <v>101073.51214588182</v>
      </c>
    </row>
    <row r="49" spans="1:18" x14ac:dyDescent="0.35">
      <c r="A49" s="132">
        <f t="shared" si="8"/>
        <v>46327</v>
      </c>
      <c r="B49" s="133">
        <v>36</v>
      </c>
      <c r="C49" s="134">
        <f t="shared" si="9"/>
        <v>738812.52480172261</v>
      </c>
      <c r="D49" s="135">
        <f t="shared" si="1"/>
        <v>2093.3000000000002</v>
      </c>
      <c r="E49" s="135">
        <f t="shared" si="0"/>
        <v>7381.0128396675318</v>
      </c>
      <c r="F49" s="135">
        <f t="shared" si="6"/>
        <v>9474.31</v>
      </c>
      <c r="G49" s="135">
        <f t="shared" si="2"/>
        <v>731431.51196205511</v>
      </c>
      <c r="L49" s="182">
        <f t="shared" si="10"/>
        <v>46327</v>
      </c>
      <c r="M49" s="140">
        <v>36</v>
      </c>
      <c r="N49" s="148">
        <f t="shared" si="11"/>
        <v>101073.51214588182</v>
      </c>
      <c r="O49" s="183">
        <f t="shared" si="3"/>
        <v>286.37</v>
      </c>
      <c r="P49" s="183">
        <f t="shared" si="4"/>
        <v>1248.2672414229332</v>
      </c>
      <c r="Q49" s="183">
        <f t="shared" si="7"/>
        <v>1534.64</v>
      </c>
      <c r="R49" s="183">
        <f t="shared" si="5"/>
        <v>99825.244904458887</v>
      </c>
    </row>
    <row r="50" spans="1:18" x14ac:dyDescent="0.35">
      <c r="A50" s="132">
        <f t="shared" si="8"/>
        <v>46357</v>
      </c>
      <c r="B50" s="133">
        <v>37</v>
      </c>
      <c r="C50" s="134">
        <f t="shared" si="9"/>
        <v>731431.51196205511</v>
      </c>
      <c r="D50" s="135">
        <f t="shared" si="1"/>
        <v>2072.39</v>
      </c>
      <c r="E50" s="135">
        <f t="shared" si="0"/>
        <v>7401.9257093799233</v>
      </c>
      <c r="F50" s="135">
        <f t="shared" si="6"/>
        <v>9474.31</v>
      </c>
      <c r="G50" s="135">
        <f t="shared" si="2"/>
        <v>724029.58625267516</v>
      </c>
      <c r="L50" s="182">
        <f t="shared" si="10"/>
        <v>46357</v>
      </c>
      <c r="M50" s="140">
        <v>37</v>
      </c>
      <c r="N50" s="148">
        <f t="shared" si="11"/>
        <v>99825.244904458887</v>
      </c>
      <c r="O50" s="183">
        <f t="shared" si="3"/>
        <v>282.83999999999997</v>
      </c>
      <c r="P50" s="183">
        <f t="shared" si="4"/>
        <v>1251.8039986069648</v>
      </c>
      <c r="Q50" s="183">
        <f t="shared" si="7"/>
        <v>1534.64</v>
      </c>
      <c r="R50" s="183">
        <f t="shared" si="5"/>
        <v>98573.440905851923</v>
      </c>
    </row>
    <row r="51" spans="1:18" x14ac:dyDescent="0.35">
      <c r="A51" s="132">
        <f t="shared" si="8"/>
        <v>46388</v>
      </c>
      <c r="B51" s="133">
        <v>38</v>
      </c>
      <c r="C51" s="134">
        <f t="shared" si="9"/>
        <v>724029.58625267516</v>
      </c>
      <c r="D51" s="135">
        <f t="shared" si="1"/>
        <v>2051.42</v>
      </c>
      <c r="E51" s="135">
        <f t="shared" si="0"/>
        <v>7422.897832223166</v>
      </c>
      <c r="F51" s="135">
        <f t="shared" si="6"/>
        <v>9474.31</v>
      </c>
      <c r="G51" s="135">
        <f t="shared" si="2"/>
        <v>716606.68842045194</v>
      </c>
      <c r="L51" s="182">
        <f t="shared" si="10"/>
        <v>46388</v>
      </c>
      <c r="M51" s="140">
        <v>38</v>
      </c>
      <c r="N51" s="148">
        <f t="shared" si="11"/>
        <v>98573.440905851923</v>
      </c>
      <c r="O51" s="183">
        <f t="shared" si="3"/>
        <v>279.29000000000002</v>
      </c>
      <c r="P51" s="183">
        <f t="shared" si="4"/>
        <v>1255.3507766030177</v>
      </c>
      <c r="Q51" s="183">
        <f t="shared" si="7"/>
        <v>1534.64</v>
      </c>
      <c r="R51" s="183">
        <f t="shared" si="5"/>
        <v>97318.0901292489</v>
      </c>
    </row>
    <row r="52" spans="1:18" x14ac:dyDescent="0.35">
      <c r="A52" s="132">
        <f t="shared" si="8"/>
        <v>46419</v>
      </c>
      <c r="B52" s="133">
        <v>39</v>
      </c>
      <c r="C52" s="134">
        <f t="shared" si="9"/>
        <v>716606.68842045194</v>
      </c>
      <c r="D52" s="135">
        <f t="shared" si="1"/>
        <v>2030.39</v>
      </c>
      <c r="E52" s="135">
        <f t="shared" si="0"/>
        <v>7443.9293760811315</v>
      </c>
      <c r="F52" s="135">
        <f t="shared" si="6"/>
        <v>9474.31</v>
      </c>
      <c r="G52" s="135">
        <f t="shared" si="2"/>
        <v>709162.75904437085</v>
      </c>
      <c r="L52" s="182">
        <f t="shared" si="10"/>
        <v>46419</v>
      </c>
      <c r="M52" s="140">
        <v>39</v>
      </c>
      <c r="N52" s="148">
        <f t="shared" si="11"/>
        <v>97318.0901292489</v>
      </c>
      <c r="O52" s="183">
        <f t="shared" si="3"/>
        <v>275.73</v>
      </c>
      <c r="P52" s="183">
        <f t="shared" si="4"/>
        <v>1258.9076038033932</v>
      </c>
      <c r="Q52" s="183">
        <f t="shared" si="7"/>
        <v>1534.64</v>
      </c>
      <c r="R52" s="183">
        <f t="shared" si="5"/>
        <v>96059.182525445503</v>
      </c>
    </row>
    <row r="53" spans="1:18" x14ac:dyDescent="0.35">
      <c r="A53" s="132">
        <f t="shared" si="8"/>
        <v>46447</v>
      </c>
      <c r="B53" s="133">
        <v>40</v>
      </c>
      <c r="C53" s="134">
        <f t="shared" si="9"/>
        <v>709162.75904437085</v>
      </c>
      <c r="D53" s="135">
        <f t="shared" si="1"/>
        <v>2009.29</v>
      </c>
      <c r="E53" s="135">
        <f t="shared" si="0"/>
        <v>7465.0205093133618</v>
      </c>
      <c r="F53" s="135">
        <f t="shared" si="6"/>
        <v>9474.31</v>
      </c>
      <c r="G53" s="135">
        <f t="shared" si="2"/>
        <v>701697.73853505752</v>
      </c>
      <c r="L53" s="182">
        <f t="shared" si="10"/>
        <v>46447</v>
      </c>
      <c r="M53" s="140">
        <v>40</v>
      </c>
      <c r="N53" s="148">
        <f t="shared" si="11"/>
        <v>96059.182525445503</v>
      </c>
      <c r="O53" s="183">
        <f t="shared" si="3"/>
        <v>272.17</v>
      </c>
      <c r="P53" s="183">
        <f t="shared" si="4"/>
        <v>1262.4745086808359</v>
      </c>
      <c r="Q53" s="183">
        <f t="shared" si="7"/>
        <v>1534.64</v>
      </c>
      <c r="R53" s="183">
        <f t="shared" si="5"/>
        <v>94796.708016764664</v>
      </c>
    </row>
    <row r="54" spans="1:18" x14ac:dyDescent="0.35">
      <c r="A54" s="132">
        <f t="shared" si="8"/>
        <v>46478</v>
      </c>
      <c r="B54" s="133">
        <v>41</v>
      </c>
      <c r="C54" s="134">
        <f t="shared" si="9"/>
        <v>701697.73853505752</v>
      </c>
      <c r="D54" s="135">
        <f t="shared" si="1"/>
        <v>1988.14</v>
      </c>
      <c r="E54" s="135">
        <f t="shared" si="0"/>
        <v>7486.171400756416</v>
      </c>
      <c r="F54" s="135">
        <f t="shared" si="6"/>
        <v>9474.31</v>
      </c>
      <c r="G54" s="135">
        <f t="shared" si="2"/>
        <v>694211.56713430106</v>
      </c>
      <c r="L54" s="182">
        <f t="shared" si="10"/>
        <v>46478</v>
      </c>
      <c r="M54" s="140">
        <v>41</v>
      </c>
      <c r="N54" s="148">
        <f t="shared" si="11"/>
        <v>94796.708016764664</v>
      </c>
      <c r="O54" s="183">
        <f t="shared" si="3"/>
        <v>268.58999999999997</v>
      </c>
      <c r="P54" s="183">
        <f t="shared" si="4"/>
        <v>1266.0515197887651</v>
      </c>
      <c r="Q54" s="183">
        <f t="shared" si="7"/>
        <v>1534.64</v>
      </c>
      <c r="R54" s="183">
        <f t="shared" si="5"/>
        <v>93530.656496975906</v>
      </c>
    </row>
    <row r="55" spans="1:18" x14ac:dyDescent="0.35">
      <c r="A55" s="132">
        <f t="shared" si="8"/>
        <v>46508</v>
      </c>
      <c r="B55" s="133">
        <v>42</v>
      </c>
      <c r="C55" s="134">
        <f t="shared" si="9"/>
        <v>694211.56713430106</v>
      </c>
      <c r="D55" s="135">
        <f t="shared" si="1"/>
        <v>1966.93</v>
      </c>
      <c r="E55" s="135">
        <f t="shared" si="0"/>
        <v>7507.3822197252257</v>
      </c>
      <c r="F55" s="135">
        <f t="shared" si="6"/>
        <v>9474.31</v>
      </c>
      <c r="G55" s="135">
        <f t="shared" si="2"/>
        <v>686704.18491457589</v>
      </c>
      <c r="L55" s="182">
        <f t="shared" si="10"/>
        <v>46508</v>
      </c>
      <c r="M55" s="140">
        <v>42</v>
      </c>
      <c r="N55" s="148">
        <f t="shared" si="11"/>
        <v>93530.656496975906</v>
      </c>
      <c r="O55" s="183">
        <f t="shared" si="3"/>
        <v>265</v>
      </c>
      <c r="P55" s="183">
        <f t="shared" si="4"/>
        <v>1269.6386657614999</v>
      </c>
      <c r="Q55" s="183">
        <f t="shared" si="7"/>
        <v>1534.64</v>
      </c>
      <c r="R55" s="183">
        <f t="shared" si="5"/>
        <v>92261.017831214413</v>
      </c>
    </row>
    <row r="56" spans="1:18" x14ac:dyDescent="0.35">
      <c r="A56" s="132">
        <f t="shared" si="8"/>
        <v>46539</v>
      </c>
      <c r="B56" s="133">
        <v>43</v>
      </c>
      <c r="C56" s="134">
        <f t="shared" si="9"/>
        <v>686704.18491457589</v>
      </c>
      <c r="D56" s="135">
        <f t="shared" si="1"/>
        <v>1945.66</v>
      </c>
      <c r="E56" s="135">
        <f t="shared" si="0"/>
        <v>7528.6531360144481</v>
      </c>
      <c r="F56" s="135">
        <f t="shared" si="6"/>
        <v>9474.31</v>
      </c>
      <c r="G56" s="135">
        <f t="shared" si="2"/>
        <v>679175.53177856142</v>
      </c>
      <c r="L56" s="182">
        <f t="shared" si="10"/>
        <v>46539</v>
      </c>
      <c r="M56" s="140">
        <v>43</v>
      </c>
      <c r="N56" s="148">
        <f t="shared" si="11"/>
        <v>92261.017831214413</v>
      </c>
      <c r="O56" s="183">
        <f t="shared" si="3"/>
        <v>261.41000000000003</v>
      </c>
      <c r="P56" s="183">
        <f t="shared" si="4"/>
        <v>1273.2359753144906</v>
      </c>
      <c r="Q56" s="183">
        <f t="shared" si="7"/>
        <v>1534.64</v>
      </c>
      <c r="R56" s="183">
        <f t="shared" si="5"/>
        <v>90987.781855899928</v>
      </c>
    </row>
    <row r="57" spans="1:18" x14ac:dyDescent="0.35">
      <c r="A57" s="132">
        <f t="shared" si="8"/>
        <v>46569</v>
      </c>
      <c r="B57" s="133">
        <v>44</v>
      </c>
      <c r="C57" s="134">
        <f t="shared" si="9"/>
        <v>679175.53177856142</v>
      </c>
      <c r="D57" s="135">
        <f t="shared" si="1"/>
        <v>1924.33</v>
      </c>
      <c r="E57" s="135">
        <f t="shared" si="0"/>
        <v>7549.9843198998224</v>
      </c>
      <c r="F57" s="135">
        <f t="shared" si="6"/>
        <v>9474.31</v>
      </c>
      <c r="G57" s="135">
        <f t="shared" si="2"/>
        <v>671625.5474586616</v>
      </c>
      <c r="L57" s="182">
        <f t="shared" si="10"/>
        <v>46569</v>
      </c>
      <c r="M57" s="140">
        <v>44</v>
      </c>
      <c r="N57" s="148">
        <f t="shared" si="11"/>
        <v>90987.781855899928</v>
      </c>
      <c r="O57" s="183">
        <f t="shared" si="3"/>
        <v>257.8</v>
      </c>
      <c r="P57" s="183">
        <f t="shared" si="4"/>
        <v>1276.8434772445487</v>
      </c>
      <c r="Q57" s="183">
        <f t="shared" si="7"/>
        <v>1534.64</v>
      </c>
      <c r="R57" s="183">
        <f t="shared" si="5"/>
        <v>89710.938378655381</v>
      </c>
    </row>
    <row r="58" spans="1:18" x14ac:dyDescent="0.35">
      <c r="A58" s="132">
        <f t="shared" si="8"/>
        <v>46600</v>
      </c>
      <c r="B58" s="133">
        <v>45</v>
      </c>
      <c r="C58" s="134">
        <f t="shared" si="9"/>
        <v>671625.5474586616</v>
      </c>
      <c r="D58" s="135">
        <f t="shared" si="1"/>
        <v>1902.94</v>
      </c>
      <c r="E58" s="135">
        <f t="shared" si="0"/>
        <v>7571.375942139538</v>
      </c>
      <c r="F58" s="135">
        <f t="shared" si="6"/>
        <v>9474.31</v>
      </c>
      <c r="G58" s="135">
        <f t="shared" si="2"/>
        <v>664054.17151652207</v>
      </c>
      <c r="L58" s="182">
        <f t="shared" si="10"/>
        <v>46600</v>
      </c>
      <c r="M58" s="140">
        <v>45</v>
      </c>
      <c r="N58" s="148">
        <f t="shared" si="11"/>
        <v>89710.938378655381</v>
      </c>
      <c r="O58" s="183">
        <f t="shared" si="3"/>
        <v>254.18</v>
      </c>
      <c r="P58" s="183">
        <f t="shared" si="4"/>
        <v>1280.4612004300748</v>
      </c>
      <c r="Q58" s="183">
        <f t="shared" si="7"/>
        <v>1534.64</v>
      </c>
      <c r="R58" s="183">
        <f t="shared" si="5"/>
        <v>88430.477178225308</v>
      </c>
    </row>
    <row r="59" spans="1:18" x14ac:dyDescent="0.35">
      <c r="A59" s="132">
        <f t="shared" si="8"/>
        <v>46631</v>
      </c>
      <c r="B59" s="133">
        <v>46</v>
      </c>
      <c r="C59" s="134">
        <f t="shared" si="9"/>
        <v>664054.17151652207</v>
      </c>
      <c r="D59" s="135">
        <f t="shared" si="1"/>
        <v>1881.49</v>
      </c>
      <c r="E59" s="135">
        <f t="shared" si="0"/>
        <v>7592.8281739755994</v>
      </c>
      <c r="F59" s="135">
        <f t="shared" si="6"/>
        <v>9474.31</v>
      </c>
      <c r="G59" s="135">
        <f t="shared" si="2"/>
        <v>656461.34334254649</v>
      </c>
      <c r="L59" s="182">
        <f t="shared" si="10"/>
        <v>46631</v>
      </c>
      <c r="M59" s="140">
        <v>46</v>
      </c>
      <c r="N59" s="148">
        <f t="shared" si="11"/>
        <v>88430.477178225308</v>
      </c>
      <c r="O59" s="183">
        <f t="shared" si="3"/>
        <v>250.55</v>
      </c>
      <c r="P59" s="183">
        <f t="shared" si="4"/>
        <v>1284.0891738312932</v>
      </c>
      <c r="Q59" s="183">
        <f t="shared" si="7"/>
        <v>1534.64</v>
      </c>
      <c r="R59" s="183">
        <f t="shared" si="5"/>
        <v>87146.388004394015</v>
      </c>
    </row>
    <row r="60" spans="1:18" x14ac:dyDescent="0.35">
      <c r="A60" s="132">
        <f t="shared" si="8"/>
        <v>46661</v>
      </c>
      <c r="B60" s="133">
        <v>47</v>
      </c>
      <c r="C60" s="134">
        <f t="shared" si="9"/>
        <v>656461.34334254649</v>
      </c>
      <c r="D60" s="135">
        <f t="shared" si="1"/>
        <v>1859.97</v>
      </c>
      <c r="E60" s="135">
        <f t="shared" si="0"/>
        <v>7614.3411871351964</v>
      </c>
      <c r="F60" s="135">
        <f t="shared" si="6"/>
        <v>9474.31</v>
      </c>
      <c r="G60" s="135">
        <f t="shared" si="2"/>
        <v>648847.00215541129</v>
      </c>
      <c r="L60" s="182">
        <f t="shared" si="10"/>
        <v>46661</v>
      </c>
      <c r="M60" s="140">
        <v>47</v>
      </c>
      <c r="N60" s="148">
        <f t="shared" si="11"/>
        <v>87146.388004394015</v>
      </c>
      <c r="O60" s="183">
        <f t="shared" si="3"/>
        <v>246.91</v>
      </c>
      <c r="P60" s="183">
        <f t="shared" si="4"/>
        <v>1287.7274264904818</v>
      </c>
      <c r="Q60" s="183">
        <f t="shared" si="7"/>
        <v>1534.64</v>
      </c>
      <c r="R60" s="183">
        <f t="shared" si="5"/>
        <v>85858.660577903531</v>
      </c>
    </row>
    <row r="61" spans="1:18" x14ac:dyDescent="0.35">
      <c r="A61" s="132">
        <f t="shared" si="8"/>
        <v>46692</v>
      </c>
      <c r="B61" s="133">
        <v>48</v>
      </c>
      <c r="C61" s="134">
        <f t="shared" si="9"/>
        <v>648847.00215541129</v>
      </c>
      <c r="D61" s="135">
        <f t="shared" si="1"/>
        <v>1838.4</v>
      </c>
      <c r="E61" s="135">
        <f t="shared" si="0"/>
        <v>7635.9151538320803</v>
      </c>
      <c r="F61" s="135">
        <f t="shared" si="6"/>
        <v>9474.31</v>
      </c>
      <c r="G61" s="135">
        <f t="shared" si="2"/>
        <v>641211.08700157923</v>
      </c>
      <c r="L61" s="182">
        <f t="shared" si="10"/>
        <v>46692</v>
      </c>
      <c r="M61" s="140">
        <v>48</v>
      </c>
      <c r="N61" s="148">
        <f t="shared" si="11"/>
        <v>85858.660577903531</v>
      </c>
      <c r="O61" s="183">
        <f t="shared" si="3"/>
        <v>243.27</v>
      </c>
      <c r="P61" s="183">
        <f t="shared" si="4"/>
        <v>1291.3759875322048</v>
      </c>
      <c r="Q61" s="183">
        <f t="shared" si="7"/>
        <v>1534.64</v>
      </c>
      <c r="R61" s="183">
        <f t="shared" si="5"/>
        <v>84567.284590371331</v>
      </c>
    </row>
    <row r="62" spans="1:18" x14ac:dyDescent="0.35">
      <c r="A62" s="132">
        <f t="shared" si="8"/>
        <v>46722</v>
      </c>
      <c r="B62" s="133">
        <v>49</v>
      </c>
      <c r="C62" s="134">
        <f t="shared" si="9"/>
        <v>641211.08700157923</v>
      </c>
      <c r="D62" s="135">
        <f t="shared" si="1"/>
        <v>1816.76</v>
      </c>
      <c r="E62" s="135">
        <f t="shared" si="0"/>
        <v>7657.550246767938</v>
      </c>
      <c r="F62" s="135">
        <f t="shared" si="6"/>
        <v>9474.31</v>
      </c>
      <c r="G62" s="135">
        <f t="shared" si="2"/>
        <v>633553.5367548113</v>
      </c>
      <c r="L62" s="182">
        <f t="shared" si="10"/>
        <v>46722</v>
      </c>
      <c r="M62" s="140">
        <v>49</v>
      </c>
      <c r="N62" s="148">
        <f t="shared" si="11"/>
        <v>84567.284590371331</v>
      </c>
      <c r="O62" s="183">
        <f t="shared" si="3"/>
        <v>239.61</v>
      </c>
      <c r="P62" s="183">
        <f t="shared" si="4"/>
        <v>1295.0348861635462</v>
      </c>
      <c r="Q62" s="183">
        <f t="shared" si="7"/>
        <v>1534.64</v>
      </c>
      <c r="R62" s="183">
        <f t="shared" si="5"/>
        <v>83272.249704207788</v>
      </c>
    </row>
    <row r="63" spans="1:18" x14ac:dyDescent="0.35">
      <c r="A63" s="132">
        <f t="shared" si="8"/>
        <v>46753</v>
      </c>
      <c r="B63" s="133">
        <v>50</v>
      </c>
      <c r="C63" s="134">
        <f t="shared" si="9"/>
        <v>633553.5367548113</v>
      </c>
      <c r="D63" s="135">
        <f t="shared" si="1"/>
        <v>1795.07</v>
      </c>
      <c r="E63" s="135">
        <f t="shared" si="0"/>
        <v>7679.2466391337812</v>
      </c>
      <c r="F63" s="135">
        <f t="shared" si="6"/>
        <v>9474.31</v>
      </c>
      <c r="G63" s="135">
        <f t="shared" si="2"/>
        <v>625874.29011567752</v>
      </c>
      <c r="L63" s="182">
        <f t="shared" si="10"/>
        <v>46753</v>
      </c>
      <c r="M63" s="140">
        <v>50</v>
      </c>
      <c r="N63" s="148">
        <f t="shared" si="11"/>
        <v>83272.249704207788</v>
      </c>
      <c r="O63" s="183">
        <f t="shared" si="3"/>
        <v>235.94</v>
      </c>
      <c r="P63" s="183">
        <f t="shared" si="4"/>
        <v>1298.7041516743429</v>
      </c>
      <c r="Q63" s="183">
        <f t="shared" si="7"/>
        <v>1534.64</v>
      </c>
      <c r="R63" s="183">
        <f t="shared" si="5"/>
        <v>81973.54555253344</v>
      </c>
    </row>
    <row r="64" spans="1:18" x14ac:dyDescent="0.35">
      <c r="A64" s="132">
        <f t="shared" si="8"/>
        <v>46784</v>
      </c>
      <c r="B64" s="133">
        <v>51</v>
      </c>
      <c r="C64" s="134">
        <f t="shared" si="9"/>
        <v>625874.29011567752</v>
      </c>
      <c r="D64" s="135">
        <f t="shared" si="1"/>
        <v>1773.31</v>
      </c>
      <c r="E64" s="135">
        <f t="shared" si="0"/>
        <v>7701.0045046113255</v>
      </c>
      <c r="F64" s="135">
        <f t="shared" si="6"/>
        <v>9474.31</v>
      </c>
      <c r="G64" s="135">
        <f t="shared" si="2"/>
        <v>618173.28561106615</v>
      </c>
      <c r="L64" s="182">
        <f t="shared" si="10"/>
        <v>46784</v>
      </c>
      <c r="M64" s="140">
        <v>51</v>
      </c>
      <c r="N64" s="148">
        <f t="shared" si="11"/>
        <v>81973.54555253344</v>
      </c>
      <c r="O64" s="183">
        <f t="shared" si="3"/>
        <v>232.26</v>
      </c>
      <c r="P64" s="183">
        <f t="shared" si="4"/>
        <v>1302.3838134374203</v>
      </c>
      <c r="Q64" s="183">
        <f t="shared" si="7"/>
        <v>1534.64</v>
      </c>
      <c r="R64" s="183">
        <f t="shared" si="5"/>
        <v>80671.161739096016</v>
      </c>
    </row>
    <row r="65" spans="1:18" x14ac:dyDescent="0.35">
      <c r="A65" s="132">
        <f t="shared" si="8"/>
        <v>46813</v>
      </c>
      <c r="B65" s="133">
        <v>52</v>
      </c>
      <c r="C65" s="134">
        <f t="shared" si="9"/>
        <v>618173.28561106615</v>
      </c>
      <c r="D65" s="135">
        <f t="shared" si="1"/>
        <v>1751.49</v>
      </c>
      <c r="E65" s="135">
        <f t="shared" si="0"/>
        <v>7722.8240173743907</v>
      </c>
      <c r="F65" s="135">
        <f t="shared" si="6"/>
        <v>9474.31</v>
      </c>
      <c r="G65" s="135">
        <f t="shared" si="2"/>
        <v>610450.46159369173</v>
      </c>
      <c r="L65" s="182">
        <f t="shared" si="10"/>
        <v>46813</v>
      </c>
      <c r="M65" s="140">
        <v>52</v>
      </c>
      <c r="N65" s="148">
        <f t="shared" si="11"/>
        <v>80671.161739096016</v>
      </c>
      <c r="O65" s="183">
        <f t="shared" si="3"/>
        <v>228.57</v>
      </c>
      <c r="P65" s="183">
        <f t="shared" si="4"/>
        <v>1306.0739009088263</v>
      </c>
      <c r="Q65" s="183">
        <f t="shared" si="7"/>
        <v>1534.64</v>
      </c>
      <c r="R65" s="183">
        <f t="shared" si="5"/>
        <v>79365.087838187188</v>
      </c>
    </row>
    <row r="66" spans="1:18" x14ac:dyDescent="0.35">
      <c r="A66" s="132">
        <f t="shared" si="8"/>
        <v>46844</v>
      </c>
      <c r="B66" s="133">
        <v>53</v>
      </c>
      <c r="C66" s="134">
        <f t="shared" si="9"/>
        <v>610450.46159369173</v>
      </c>
      <c r="D66" s="135">
        <f t="shared" si="1"/>
        <v>1729.61</v>
      </c>
      <c r="E66" s="135">
        <f t="shared" si="0"/>
        <v>7744.7053520902864</v>
      </c>
      <c r="F66" s="135">
        <f t="shared" si="6"/>
        <v>9474.31</v>
      </c>
      <c r="G66" s="135">
        <f t="shared" si="2"/>
        <v>602705.75624160143</v>
      </c>
      <c r="L66" s="182">
        <f t="shared" si="10"/>
        <v>46844</v>
      </c>
      <c r="M66" s="140">
        <v>53</v>
      </c>
      <c r="N66" s="148">
        <f t="shared" si="11"/>
        <v>79365.087838187188</v>
      </c>
      <c r="O66" s="183">
        <f t="shared" si="3"/>
        <v>224.87</v>
      </c>
      <c r="P66" s="183">
        <f t="shared" si="4"/>
        <v>1309.774443628068</v>
      </c>
      <c r="Q66" s="183">
        <f t="shared" si="7"/>
        <v>1534.64</v>
      </c>
      <c r="R66" s="183">
        <f t="shared" si="5"/>
        <v>78055.313394559125</v>
      </c>
    </row>
    <row r="67" spans="1:18" x14ac:dyDescent="0.35">
      <c r="A67" s="132">
        <f t="shared" si="8"/>
        <v>46874</v>
      </c>
      <c r="B67" s="133">
        <v>54</v>
      </c>
      <c r="C67" s="134">
        <f t="shared" si="9"/>
        <v>602705.75624160143</v>
      </c>
      <c r="D67" s="135">
        <f t="shared" si="1"/>
        <v>1707.67</v>
      </c>
      <c r="E67" s="135">
        <f t="shared" si="0"/>
        <v>7766.6486839212084</v>
      </c>
      <c r="F67" s="135">
        <f t="shared" si="6"/>
        <v>9474.31</v>
      </c>
      <c r="G67" s="135">
        <f t="shared" si="2"/>
        <v>594939.10755768022</v>
      </c>
      <c r="L67" s="182">
        <f t="shared" si="10"/>
        <v>46874</v>
      </c>
      <c r="M67" s="140">
        <v>54</v>
      </c>
      <c r="N67" s="148">
        <f t="shared" si="11"/>
        <v>78055.313394559125</v>
      </c>
      <c r="O67" s="183">
        <f t="shared" si="3"/>
        <v>221.16</v>
      </c>
      <c r="P67" s="183">
        <f t="shared" si="4"/>
        <v>1313.4854712183474</v>
      </c>
      <c r="Q67" s="183">
        <f t="shared" si="7"/>
        <v>1534.64</v>
      </c>
      <c r="R67" s="183">
        <f t="shared" si="5"/>
        <v>76741.827923340781</v>
      </c>
    </row>
    <row r="68" spans="1:18" x14ac:dyDescent="0.35">
      <c r="A68" s="132">
        <f t="shared" si="8"/>
        <v>46905</v>
      </c>
      <c r="B68" s="133">
        <v>55</v>
      </c>
      <c r="C68" s="134">
        <f t="shared" si="9"/>
        <v>594939.10755768022</v>
      </c>
      <c r="D68" s="135">
        <f t="shared" si="1"/>
        <v>1685.66</v>
      </c>
      <c r="E68" s="135">
        <f t="shared" si="0"/>
        <v>7788.6541885256511</v>
      </c>
      <c r="F68" s="135">
        <f t="shared" si="6"/>
        <v>9474.31</v>
      </c>
      <c r="G68" s="135">
        <f t="shared" si="2"/>
        <v>587150.45336915459</v>
      </c>
      <c r="L68" s="182">
        <f t="shared" si="10"/>
        <v>46905</v>
      </c>
      <c r="M68" s="140">
        <v>55</v>
      </c>
      <c r="N68" s="148">
        <f t="shared" si="11"/>
        <v>76741.827923340781</v>
      </c>
      <c r="O68" s="183">
        <f t="shared" si="3"/>
        <v>217.44</v>
      </c>
      <c r="P68" s="183">
        <f t="shared" si="4"/>
        <v>1317.2070133867994</v>
      </c>
      <c r="Q68" s="183">
        <f t="shared" si="7"/>
        <v>1534.64</v>
      </c>
      <c r="R68" s="183">
        <f t="shared" si="5"/>
        <v>75424.620909953985</v>
      </c>
    </row>
    <row r="69" spans="1:18" x14ac:dyDescent="0.35">
      <c r="A69" s="132">
        <f t="shared" si="8"/>
        <v>46935</v>
      </c>
      <c r="B69" s="133">
        <v>56</v>
      </c>
      <c r="C69" s="134">
        <f t="shared" si="9"/>
        <v>587150.45336915459</v>
      </c>
      <c r="D69" s="135">
        <f t="shared" si="1"/>
        <v>1663.59</v>
      </c>
      <c r="E69" s="135">
        <f t="shared" si="0"/>
        <v>7810.7220420598069</v>
      </c>
      <c r="F69" s="135">
        <f t="shared" si="6"/>
        <v>9474.31</v>
      </c>
      <c r="G69" s="135">
        <f t="shared" si="2"/>
        <v>579339.73132709484</v>
      </c>
      <c r="L69" s="182">
        <f t="shared" si="10"/>
        <v>46935</v>
      </c>
      <c r="M69" s="140">
        <v>56</v>
      </c>
      <c r="N69" s="148">
        <f t="shared" si="11"/>
        <v>75424.620909953985</v>
      </c>
      <c r="O69" s="183">
        <f t="shared" si="3"/>
        <v>213.7</v>
      </c>
      <c r="P69" s="183">
        <f t="shared" si="4"/>
        <v>1320.9390999247287</v>
      </c>
      <c r="Q69" s="183">
        <f t="shared" si="7"/>
        <v>1534.64</v>
      </c>
      <c r="R69" s="183">
        <f t="shared" si="5"/>
        <v>74103.681810029258</v>
      </c>
    </row>
    <row r="70" spans="1:18" x14ac:dyDescent="0.35">
      <c r="A70" s="132">
        <f t="shared" si="8"/>
        <v>46966</v>
      </c>
      <c r="B70" s="133">
        <v>57</v>
      </c>
      <c r="C70" s="134">
        <f t="shared" si="9"/>
        <v>579339.73132709484</v>
      </c>
      <c r="D70" s="135">
        <f t="shared" si="1"/>
        <v>1641.46</v>
      </c>
      <c r="E70" s="135">
        <f t="shared" si="0"/>
        <v>7832.8524211789772</v>
      </c>
      <c r="F70" s="135">
        <f t="shared" si="6"/>
        <v>9474.31</v>
      </c>
      <c r="G70" s="135">
        <f t="shared" si="2"/>
        <v>571506.87890591589</v>
      </c>
      <c r="L70" s="182">
        <f t="shared" si="10"/>
        <v>46966</v>
      </c>
      <c r="M70" s="140">
        <v>57</v>
      </c>
      <c r="N70" s="148">
        <f t="shared" si="11"/>
        <v>74103.681810029258</v>
      </c>
      <c r="O70" s="183">
        <f t="shared" si="3"/>
        <v>209.96</v>
      </c>
      <c r="P70" s="183">
        <f t="shared" si="4"/>
        <v>1324.6817607078488</v>
      </c>
      <c r="Q70" s="183">
        <f t="shared" si="7"/>
        <v>1534.64</v>
      </c>
      <c r="R70" s="183">
        <f t="shared" si="5"/>
        <v>72779.000049321403</v>
      </c>
    </row>
    <row r="71" spans="1:18" x14ac:dyDescent="0.35">
      <c r="A71" s="132">
        <f t="shared" si="8"/>
        <v>46997</v>
      </c>
      <c r="B71" s="133">
        <v>58</v>
      </c>
      <c r="C71" s="134">
        <f t="shared" si="9"/>
        <v>571506.87890591589</v>
      </c>
      <c r="D71" s="135">
        <f t="shared" si="1"/>
        <v>1619.27</v>
      </c>
      <c r="E71" s="135">
        <f t="shared" si="0"/>
        <v>7855.045503038984</v>
      </c>
      <c r="F71" s="135">
        <f t="shared" si="6"/>
        <v>9474.31</v>
      </c>
      <c r="G71" s="135">
        <f t="shared" si="2"/>
        <v>563651.83340287686</v>
      </c>
      <c r="L71" s="182">
        <f t="shared" si="10"/>
        <v>46997</v>
      </c>
      <c r="M71" s="140">
        <v>58</v>
      </c>
      <c r="N71" s="148">
        <f t="shared" si="11"/>
        <v>72779.000049321403</v>
      </c>
      <c r="O71" s="183">
        <f t="shared" si="3"/>
        <v>206.21</v>
      </c>
      <c r="P71" s="183">
        <f t="shared" si="4"/>
        <v>1328.4350256965208</v>
      </c>
      <c r="Q71" s="183">
        <f t="shared" si="7"/>
        <v>1534.64</v>
      </c>
      <c r="R71" s="183">
        <f t="shared" si="5"/>
        <v>71450.565023624877</v>
      </c>
    </row>
    <row r="72" spans="1:18" x14ac:dyDescent="0.35">
      <c r="A72" s="132">
        <f t="shared" si="8"/>
        <v>47027</v>
      </c>
      <c r="B72" s="133">
        <v>59</v>
      </c>
      <c r="C72" s="134">
        <f t="shared" si="9"/>
        <v>563651.83340287686</v>
      </c>
      <c r="D72" s="135">
        <f t="shared" si="1"/>
        <v>1597.01</v>
      </c>
      <c r="E72" s="135">
        <f t="shared" si="0"/>
        <v>7877.3014652975953</v>
      </c>
      <c r="F72" s="135">
        <f t="shared" si="6"/>
        <v>9474.31</v>
      </c>
      <c r="G72" s="135">
        <f t="shared" si="2"/>
        <v>555774.53193757928</v>
      </c>
      <c r="L72" s="182">
        <f t="shared" si="10"/>
        <v>47027</v>
      </c>
      <c r="M72" s="140">
        <v>59</v>
      </c>
      <c r="N72" s="148">
        <f t="shared" si="11"/>
        <v>71450.565023624877</v>
      </c>
      <c r="O72" s="183">
        <f t="shared" si="3"/>
        <v>202.44</v>
      </c>
      <c r="P72" s="183">
        <f t="shared" si="4"/>
        <v>1332.1989249359947</v>
      </c>
      <c r="Q72" s="183">
        <f t="shared" si="7"/>
        <v>1534.64</v>
      </c>
      <c r="R72" s="183">
        <f t="shared" si="5"/>
        <v>70118.366098688886</v>
      </c>
    </row>
    <row r="73" spans="1:18" x14ac:dyDescent="0.35">
      <c r="A73" s="132">
        <f t="shared" si="8"/>
        <v>47058</v>
      </c>
      <c r="B73" s="133">
        <v>60</v>
      </c>
      <c r="C73" s="134">
        <f>G72</f>
        <v>555774.53193757928</v>
      </c>
      <c r="D73" s="135">
        <f>ROUND(C73*$E$10/12,2)</f>
        <v>1574.69</v>
      </c>
      <c r="E73" s="135">
        <f t="shared" si="0"/>
        <v>7899.6204861159385</v>
      </c>
      <c r="F73" s="135">
        <f t="shared" si="6"/>
        <v>9474.31</v>
      </c>
      <c r="G73" s="135">
        <f>C73-E73</f>
        <v>547874.91145146335</v>
      </c>
      <c r="L73" s="182">
        <f t="shared" si="10"/>
        <v>47058</v>
      </c>
      <c r="M73" s="140">
        <v>60</v>
      </c>
      <c r="N73" s="148">
        <f>R72</f>
        <v>70118.366098688886</v>
      </c>
      <c r="O73" s="183">
        <f t="shared" si="3"/>
        <v>198.67</v>
      </c>
      <c r="P73" s="183">
        <f t="shared" si="4"/>
        <v>1335.9734885566465</v>
      </c>
      <c r="Q73" s="183">
        <f t="shared" si="7"/>
        <v>1534.64</v>
      </c>
      <c r="R73" s="183">
        <f>N73-P73</f>
        <v>68782.392610132243</v>
      </c>
    </row>
    <row r="74" spans="1:18" x14ac:dyDescent="0.35">
      <c r="A74" s="132">
        <f t="shared" si="8"/>
        <v>47088</v>
      </c>
      <c r="B74" s="133">
        <v>61</v>
      </c>
      <c r="C74" s="134">
        <f t="shared" ref="C74:C121" si="12">G73</f>
        <v>547874.91145146335</v>
      </c>
      <c r="D74" s="135">
        <f t="shared" ref="D74:D121" si="13">ROUND(C74*$E$10/12,2)</f>
        <v>1552.31</v>
      </c>
      <c r="E74" s="135">
        <f t="shared" si="0"/>
        <v>7922.0027441599341</v>
      </c>
      <c r="F74" s="135">
        <f t="shared" si="6"/>
        <v>9474.31</v>
      </c>
      <c r="G74" s="135">
        <f t="shared" ref="G74:G121" si="14">C74-E74</f>
        <v>539952.90870730346</v>
      </c>
      <c r="L74" s="182">
        <f t="shared" si="10"/>
        <v>47088</v>
      </c>
      <c r="M74" s="140">
        <v>61</v>
      </c>
      <c r="N74" s="148">
        <f t="shared" ref="N74:N121" si="15">R73</f>
        <v>68782.392610132243</v>
      </c>
      <c r="O74" s="183">
        <f t="shared" si="3"/>
        <v>194.88</v>
      </c>
      <c r="P74" s="183">
        <f t="shared" si="4"/>
        <v>1339.7587467742237</v>
      </c>
      <c r="Q74" s="183">
        <f t="shared" si="7"/>
        <v>1534.64</v>
      </c>
      <c r="R74" s="183">
        <f t="shared" ref="R74:R121" si="16">N74-P74</f>
        <v>67442.633863358016</v>
      </c>
    </row>
    <row r="75" spans="1:18" x14ac:dyDescent="0.35">
      <c r="A75" s="132">
        <f t="shared" si="8"/>
        <v>47119</v>
      </c>
      <c r="B75" s="133">
        <v>62</v>
      </c>
      <c r="C75" s="134">
        <f t="shared" si="12"/>
        <v>539952.90870730346</v>
      </c>
      <c r="D75" s="135">
        <f t="shared" si="13"/>
        <v>1529.87</v>
      </c>
      <c r="E75" s="135">
        <f t="shared" si="0"/>
        <v>7944.4484186017198</v>
      </c>
      <c r="F75" s="135">
        <f t="shared" si="6"/>
        <v>9474.31</v>
      </c>
      <c r="G75" s="135">
        <f t="shared" si="14"/>
        <v>532008.4602887017</v>
      </c>
      <c r="L75" s="182">
        <f t="shared" si="10"/>
        <v>47119</v>
      </c>
      <c r="M75" s="140">
        <v>62</v>
      </c>
      <c r="N75" s="148">
        <f t="shared" si="15"/>
        <v>67442.633863358016</v>
      </c>
      <c r="O75" s="183">
        <f t="shared" si="3"/>
        <v>191.09</v>
      </c>
      <c r="P75" s="183">
        <f t="shared" si="4"/>
        <v>1343.554729890084</v>
      </c>
      <c r="Q75" s="183">
        <f t="shared" si="7"/>
        <v>1534.64</v>
      </c>
      <c r="R75" s="183">
        <f t="shared" si="16"/>
        <v>66099.079133467938</v>
      </c>
    </row>
    <row r="76" spans="1:18" x14ac:dyDescent="0.35">
      <c r="A76" s="132">
        <f t="shared" si="8"/>
        <v>47150</v>
      </c>
      <c r="B76" s="133">
        <v>63</v>
      </c>
      <c r="C76" s="134">
        <f t="shared" si="12"/>
        <v>532008.4602887017</v>
      </c>
      <c r="D76" s="135">
        <f t="shared" si="13"/>
        <v>1507.36</v>
      </c>
      <c r="E76" s="135">
        <f t="shared" si="0"/>
        <v>7966.9576891210918</v>
      </c>
      <c r="F76" s="135">
        <f t="shared" si="6"/>
        <v>9474.31</v>
      </c>
      <c r="G76" s="135">
        <f t="shared" si="14"/>
        <v>524041.50259958062</v>
      </c>
      <c r="L76" s="182">
        <f t="shared" si="10"/>
        <v>47150</v>
      </c>
      <c r="M76" s="140">
        <v>63</v>
      </c>
      <c r="N76" s="148">
        <f t="shared" si="15"/>
        <v>66099.079133467938</v>
      </c>
      <c r="O76" s="183">
        <f t="shared" si="3"/>
        <v>187.28</v>
      </c>
      <c r="P76" s="183">
        <f t="shared" si="4"/>
        <v>1347.3614682914392</v>
      </c>
      <c r="Q76" s="183">
        <f t="shared" si="7"/>
        <v>1534.64</v>
      </c>
      <c r="R76" s="183">
        <f t="shared" si="16"/>
        <v>64751.717665176497</v>
      </c>
    </row>
    <row r="77" spans="1:18" x14ac:dyDescent="0.35">
      <c r="A77" s="132">
        <f t="shared" si="8"/>
        <v>47178</v>
      </c>
      <c r="B77" s="133">
        <v>64</v>
      </c>
      <c r="C77" s="134">
        <f t="shared" si="12"/>
        <v>524041.50259958062</v>
      </c>
      <c r="D77" s="135">
        <f t="shared" si="13"/>
        <v>1484.78</v>
      </c>
      <c r="E77" s="135">
        <f t="shared" si="0"/>
        <v>7989.5307359069338</v>
      </c>
      <c r="F77" s="135">
        <f t="shared" si="6"/>
        <v>9474.31</v>
      </c>
      <c r="G77" s="135">
        <f t="shared" si="14"/>
        <v>516051.97186367371</v>
      </c>
      <c r="L77" s="182">
        <f t="shared" si="10"/>
        <v>47178</v>
      </c>
      <c r="M77" s="140">
        <v>64</v>
      </c>
      <c r="N77" s="148">
        <f t="shared" si="15"/>
        <v>64751.717665176497</v>
      </c>
      <c r="O77" s="183">
        <f t="shared" si="3"/>
        <v>183.46</v>
      </c>
      <c r="P77" s="183">
        <f t="shared" si="4"/>
        <v>1351.1789924515983</v>
      </c>
      <c r="Q77" s="183">
        <f t="shared" si="7"/>
        <v>1534.64</v>
      </c>
      <c r="R77" s="183">
        <f t="shared" si="16"/>
        <v>63400.538672724899</v>
      </c>
    </row>
    <row r="78" spans="1:18" x14ac:dyDescent="0.35">
      <c r="A78" s="132">
        <f t="shared" si="8"/>
        <v>47209</v>
      </c>
      <c r="B78" s="133">
        <v>65</v>
      </c>
      <c r="C78" s="134">
        <f t="shared" si="12"/>
        <v>516051.97186367371</v>
      </c>
      <c r="D78" s="135">
        <f t="shared" si="13"/>
        <v>1462.15</v>
      </c>
      <c r="E78" s="135">
        <f t="shared" ref="E78:E121" si="17">PPMT($E$10/12,B78,$E$7,-$E$8,$E$9,0)</f>
        <v>8012.1677396586701</v>
      </c>
      <c r="F78" s="135">
        <f t="shared" si="6"/>
        <v>9474.31</v>
      </c>
      <c r="G78" s="135">
        <f t="shared" si="14"/>
        <v>508039.80412401503</v>
      </c>
      <c r="L78" s="182">
        <f t="shared" si="10"/>
        <v>47209</v>
      </c>
      <c r="M78" s="140">
        <v>65</v>
      </c>
      <c r="N78" s="148">
        <f t="shared" si="15"/>
        <v>63400.538672724899</v>
      </c>
      <c r="O78" s="183">
        <f t="shared" si="3"/>
        <v>179.63</v>
      </c>
      <c r="P78" s="183">
        <f t="shared" si="4"/>
        <v>1355.0073329302111</v>
      </c>
      <c r="Q78" s="183">
        <f t="shared" si="7"/>
        <v>1534.64</v>
      </c>
      <c r="R78" s="183">
        <f t="shared" si="16"/>
        <v>62045.531339794688</v>
      </c>
    </row>
    <row r="79" spans="1:18" x14ac:dyDescent="0.35">
      <c r="A79" s="132">
        <f t="shared" si="8"/>
        <v>47239</v>
      </c>
      <c r="B79" s="133">
        <v>66</v>
      </c>
      <c r="C79" s="134">
        <f t="shared" si="12"/>
        <v>508039.80412401503</v>
      </c>
      <c r="D79" s="135">
        <f t="shared" si="13"/>
        <v>1439.45</v>
      </c>
      <c r="E79" s="135">
        <f t="shared" si="17"/>
        <v>8034.868881587704</v>
      </c>
      <c r="F79" s="135">
        <f t="shared" si="6"/>
        <v>9474.31</v>
      </c>
      <c r="G79" s="135">
        <f t="shared" si="14"/>
        <v>500004.93524242734</v>
      </c>
      <c r="L79" s="182">
        <f t="shared" si="10"/>
        <v>47239</v>
      </c>
      <c r="M79" s="140">
        <v>66</v>
      </c>
      <c r="N79" s="148">
        <f t="shared" si="15"/>
        <v>62045.531339794688</v>
      </c>
      <c r="O79" s="183">
        <f t="shared" ref="O79:O121" si="18">ROUND(N79*$P$10/12,2)</f>
        <v>175.8</v>
      </c>
      <c r="P79" s="183">
        <f t="shared" ref="P79:P121" si="19">PPMT($P$10/12,M79,$P$7,-$P$8,$P$9,0)</f>
        <v>1358.8465203735134</v>
      </c>
      <c r="Q79" s="183">
        <f t="shared" si="7"/>
        <v>1534.64</v>
      </c>
      <c r="R79" s="183">
        <f t="shared" si="16"/>
        <v>60686.684819421178</v>
      </c>
    </row>
    <row r="80" spans="1:18" x14ac:dyDescent="0.35">
      <c r="A80" s="132">
        <f t="shared" si="8"/>
        <v>47270</v>
      </c>
      <c r="B80" s="133">
        <v>67</v>
      </c>
      <c r="C80" s="134">
        <f t="shared" si="12"/>
        <v>500004.93524242734</v>
      </c>
      <c r="D80" s="135">
        <f t="shared" si="13"/>
        <v>1416.68</v>
      </c>
      <c r="E80" s="135">
        <f t="shared" si="17"/>
        <v>8057.6343434188693</v>
      </c>
      <c r="F80" s="135">
        <f t="shared" ref="F80:F121" si="20">F79</f>
        <v>9474.31</v>
      </c>
      <c r="G80" s="135">
        <f t="shared" si="14"/>
        <v>491947.30089900846</v>
      </c>
      <c r="L80" s="182">
        <f t="shared" si="10"/>
        <v>47270</v>
      </c>
      <c r="M80" s="140">
        <v>67</v>
      </c>
      <c r="N80" s="148">
        <f t="shared" si="15"/>
        <v>60686.684819421178</v>
      </c>
      <c r="O80" s="183">
        <f t="shared" si="18"/>
        <v>171.95</v>
      </c>
      <c r="P80" s="183">
        <f t="shared" si="19"/>
        <v>1362.6965855145718</v>
      </c>
      <c r="Q80" s="183">
        <f t="shared" ref="Q80:Q121" si="21">Q79</f>
        <v>1534.64</v>
      </c>
      <c r="R80" s="183">
        <f t="shared" si="16"/>
        <v>59323.98823390661</v>
      </c>
    </row>
    <row r="81" spans="1:18" x14ac:dyDescent="0.35">
      <c r="A81" s="132">
        <f t="shared" ref="A81:A121" si="22">EDATE(A80,1)</f>
        <v>47300</v>
      </c>
      <c r="B81" s="133">
        <v>68</v>
      </c>
      <c r="C81" s="134">
        <f t="shared" si="12"/>
        <v>491947.30089900846</v>
      </c>
      <c r="D81" s="135">
        <f t="shared" si="13"/>
        <v>1393.85</v>
      </c>
      <c r="E81" s="135">
        <f t="shared" si="17"/>
        <v>8080.4643073918878</v>
      </c>
      <c r="F81" s="135">
        <f t="shared" si="20"/>
        <v>9474.31</v>
      </c>
      <c r="G81" s="135">
        <f t="shared" si="14"/>
        <v>483866.83659161656</v>
      </c>
      <c r="L81" s="182">
        <f t="shared" ref="L81:L121" si="23">EDATE(L80,1)</f>
        <v>47300</v>
      </c>
      <c r="M81" s="140">
        <v>68</v>
      </c>
      <c r="N81" s="148">
        <f t="shared" si="15"/>
        <v>59323.98823390661</v>
      </c>
      <c r="O81" s="183">
        <f t="shared" si="18"/>
        <v>168.08</v>
      </c>
      <c r="P81" s="183">
        <f t="shared" si="19"/>
        <v>1366.5575591735296</v>
      </c>
      <c r="Q81" s="183">
        <f t="shared" si="21"/>
        <v>1534.64</v>
      </c>
      <c r="R81" s="183">
        <f t="shared" si="16"/>
        <v>57957.430674733077</v>
      </c>
    </row>
    <row r="82" spans="1:18" x14ac:dyDescent="0.35">
      <c r="A82" s="132">
        <f t="shared" si="22"/>
        <v>47331</v>
      </c>
      <c r="B82" s="133">
        <v>69</v>
      </c>
      <c r="C82" s="134">
        <f t="shared" si="12"/>
        <v>483866.83659161656</v>
      </c>
      <c r="D82" s="135">
        <f t="shared" si="13"/>
        <v>1370.96</v>
      </c>
      <c r="E82" s="135">
        <f t="shared" si="17"/>
        <v>8103.3589562628331</v>
      </c>
      <c r="F82" s="135">
        <f t="shared" si="20"/>
        <v>9474.31</v>
      </c>
      <c r="G82" s="135">
        <f t="shared" si="14"/>
        <v>475763.47763535375</v>
      </c>
      <c r="L82" s="182">
        <f t="shared" si="23"/>
        <v>47331</v>
      </c>
      <c r="M82" s="140">
        <v>69</v>
      </c>
      <c r="N82" s="148">
        <f t="shared" si="15"/>
        <v>57957.430674733077</v>
      </c>
      <c r="O82" s="183">
        <f t="shared" si="18"/>
        <v>164.21</v>
      </c>
      <c r="P82" s="183">
        <f t="shared" si="19"/>
        <v>1370.4294722578547</v>
      </c>
      <c r="Q82" s="183">
        <f t="shared" si="21"/>
        <v>1534.64</v>
      </c>
      <c r="R82" s="183">
        <f t="shared" si="16"/>
        <v>56587.001202475221</v>
      </c>
    </row>
    <row r="83" spans="1:18" x14ac:dyDescent="0.35">
      <c r="A83" s="132">
        <f t="shared" si="22"/>
        <v>47362</v>
      </c>
      <c r="B83" s="133">
        <v>70</v>
      </c>
      <c r="C83" s="134">
        <f t="shared" si="12"/>
        <v>475763.47763535375</v>
      </c>
      <c r="D83" s="135">
        <f t="shared" si="13"/>
        <v>1348</v>
      </c>
      <c r="E83" s="135">
        <f t="shared" si="17"/>
        <v>8126.3184733055787</v>
      </c>
      <c r="F83" s="135">
        <f t="shared" si="20"/>
        <v>9474.31</v>
      </c>
      <c r="G83" s="135">
        <f t="shared" si="14"/>
        <v>467637.15916204819</v>
      </c>
      <c r="L83" s="182">
        <f t="shared" si="23"/>
        <v>47362</v>
      </c>
      <c r="M83" s="140">
        <v>70</v>
      </c>
      <c r="N83" s="148">
        <f t="shared" si="15"/>
        <v>56587.001202475221</v>
      </c>
      <c r="O83" s="183">
        <f t="shared" si="18"/>
        <v>160.33000000000001</v>
      </c>
      <c r="P83" s="183">
        <f t="shared" si="19"/>
        <v>1374.3123557625854</v>
      </c>
      <c r="Q83" s="183">
        <f t="shared" si="21"/>
        <v>1534.64</v>
      </c>
      <c r="R83" s="183">
        <f t="shared" si="16"/>
        <v>55212.688846712634</v>
      </c>
    </row>
    <row r="84" spans="1:18" x14ac:dyDescent="0.35">
      <c r="A84" s="132">
        <f t="shared" si="22"/>
        <v>47392</v>
      </c>
      <c r="B84" s="133">
        <v>71</v>
      </c>
      <c r="C84" s="134">
        <f t="shared" si="12"/>
        <v>467637.15916204819</v>
      </c>
      <c r="D84" s="135">
        <f t="shared" si="13"/>
        <v>1324.97</v>
      </c>
      <c r="E84" s="135">
        <f t="shared" si="17"/>
        <v>8149.3430423132777</v>
      </c>
      <c r="F84" s="135">
        <f t="shared" si="20"/>
        <v>9474.31</v>
      </c>
      <c r="G84" s="135">
        <f t="shared" si="14"/>
        <v>459487.8161197349</v>
      </c>
      <c r="L84" s="182">
        <f t="shared" si="23"/>
        <v>47392</v>
      </c>
      <c r="M84" s="140">
        <v>71</v>
      </c>
      <c r="N84" s="148">
        <f t="shared" si="15"/>
        <v>55212.688846712634</v>
      </c>
      <c r="O84" s="183">
        <f t="shared" si="18"/>
        <v>156.44</v>
      </c>
      <c r="P84" s="183">
        <f t="shared" si="19"/>
        <v>1378.2062407705794</v>
      </c>
      <c r="Q84" s="183">
        <f t="shared" si="21"/>
        <v>1534.64</v>
      </c>
      <c r="R84" s="183">
        <f t="shared" si="16"/>
        <v>53834.482605942052</v>
      </c>
    </row>
    <row r="85" spans="1:18" x14ac:dyDescent="0.35">
      <c r="A85" s="132">
        <f t="shared" si="22"/>
        <v>47423</v>
      </c>
      <c r="B85" s="133">
        <v>72</v>
      </c>
      <c r="C85" s="134">
        <f t="shared" si="12"/>
        <v>459487.8161197349</v>
      </c>
      <c r="D85" s="135">
        <f t="shared" si="13"/>
        <v>1301.8800000000001</v>
      </c>
      <c r="E85" s="135">
        <f t="shared" si="17"/>
        <v>8172.4328475998309</v>
      </c>
      <c r="F85" s="135">
        <f t="shared" si="20"/>
        <v>9474.31</v>
      </c>
      <c r="G85" s="135">
        <f t="shared" si="14"/>
        <v>451315.38327213505</v>
      </c>
      <c r="L85" s="182">
        <f t="shared" si="23"/>
        <v>47423</v>
      </c>
      <c r="M85" s="140">
        <v>72</v>
      </c>
      <c r="N85" s="148">
        <f t="shared" si="15"/>
        <v>53834.482605942052</v>
      </c>
      <c r="O85" s="183">
        <f t="shared" si="18"/>
        <v>152.53</v>
      </c>
      <c r="P85" s="183">
        <f t="shared" si="19"/>
        <v>1382.1111584527625</v>
      </c>
      <c r="Q85" s="183">
        <f t="shared" si="21"/>
        <v>1534.64</v>
      </c>
      <c r="R85" s="183">
        <f t="shared" si="16"/>
        <v>52452.371447489291</v>
      </c>
    </row>
    <row r="86" spans="1:18" x14ac:dyDescent="0.35">
      <c r="A86" s="132">
        <f t="shared" si="22"/>
        <v>47453</v>
      </c>
      <c r="B86" s="133">
        <v>73</v>
      </c>
      <c r="C86" s="134">
        <f t="shared" si="12"/>
        <v>451315.38327213505</v>
      </c>
      <c r="D86" s="135">
        <f t="shared" si="13"/>
        <v>1278.73</v>
      </c>
      <c r="E86" s="135">
        <f t="shared" si="17"/>
        <v>8195.5880740013636</v>
      </c>
      <c r="F86" s="135">
        <f t="shared" si="20"/>
        <v>9474.31</v>
      </c>
      <c r="G86" s="135">
        <f t="shared" si="14"/>
        <v>443119.79519813368</v>
      </c>
      <c r="L86" s="182">
        <f t="shared" si="23"/>
        <v>47453</v>
      </c>
      <c r="M86" s="140">
        <v>73</v>
      </c>
      <c r="N86" s="148">
        <f t="shared" si="15"/>
        <v>52452.371447489291</v>
      </c>
      <c r="O86" s="183">
        <f t="shared" si="18"/>
        <v>148.62</v>
      </c>
      <c r="P86" s="183">
        <f t="shared" si="19"/>
        <v>1386.0271400683787</v>
      </c>
      <c r="Q86" s="183">
        <f t="shared" si="21"/>
        <v>1534.64</v>
      </c>
      <c r="R86" s="183">
        <f t="shared" si="16"/>
        <v>51066.344307420914</v>
      </c>
    </row>
    <row r="87" spans="1:18" x14ac:dyDescent="0.35">
      <c r="A87" s="132">
        <f t="shared" si="22"/>
        <v>47484</v>
      </c>
      <c r="B87" s="133">
        <v>74</v>
      </c>
      <c r="C87" s="134">
        <f t="shared" si="12"/>
        <v>443119.79519813368</v>
      </c>
      <c r="D87" s="135">
        <f t="shared" si="13"/>
        <v>1255.51</v>
      </c>
      <c r="E87" s="135">
        <f t="shared" si="17"/>
        <v>8218.8089068777008</v>
      </c>
      <c r="F87" s="135">
        <f t="shared" si="20"/>
        <v>9474.31</v>
      </c>
      <c r="G87" s="135">
        <f t="shared" si="14"/>
        <v>434900.98629125598</v>
      </c>
      <c r="L87" s="182">
        <f t="shared" si="23"/>
        <v>47484</v>
      </c>
      <c r="M87" s="140">
        <v>74</v>
      </c>
      <c r="N87" s="148">
        <f t="shared" si="15"/>
        <v>51066.344307420914</v>
      </c>
      <c r="O87" s="183">
        <f t="shared" si="18"/>
        <v>144.69</v>
      </c>
      <c r="P87" s="183">
        <f t="shared" si="19"/>
        <v>1389.9542169652391</v>
      </c>
      <c r="Q87" s="183">
        <f t="shared" si="21"/>
        <v>1534.64</v>
      </c>
      <c r="R87" s="183">
        <f t="shared" si="16"/>
        <v>49676.390090455672</v>
      </c>
    </row>
    <row r="88" spans="1:18" x14ac:dyDescent="0.35">
      <c r="A88" s="132">
        <f t="shared" si="22"/>
        <v>47515</v>
      </c>
      <c r="B88" s="133">
        <v>75</v>
      </c>
      <c r="C88" s="134">
        <f t="shared" si="12"/>
        <v>434900.98629125598</v>
      </c>
      <c r="D88" s="135">
        <f t="shared" si="13"/>
        <v>1232.22</v>
      </c>
      <c r="E88" s="135">
        <f t="shared" si="17"/>
        <v>8242.0955321138554</v>
      </c>
      <c r="F88" s="135">
        <f t="shared" si="20"/>
        <v>9474.31</v>
      </c>
      <c r="G88" s="135">
        <f t="shared" si="14"/>
        <v>426658.89075914212</v>
      </c>
      <c r="L88" s="182">
        <f t="shared" si="23"/>
        <v>47515</v>
      </c>
      <c r="M88" s="140">
        <v>75</v>
      </c>
      <c r="N88" s="148">
        <f t="shared" si="15"/>
        <v>49676.390090455672</v>
      </c>
      <c r="O88" s="183">
        <f t="shared" si="18"/>
        <v>140.75</v>
      </c>
      <c r="P88" s="183">
        <f t="shared" si="19"/>
        <v>1393.892420579974</v>
      </c>
      <c r="Q88" s="183">
        <f t="shared" si="21"/>
        <v>1534.64</v>
      </c>
      <c r="R88" s="183">
        <f t="shared" si="16"/>
        <v>48282.497669875695</v>
      </c>
    </row>
    <row r="89" spans="1:18" x14ac:dyDescent="0.35">
      <c r="A89" s="132">
        <f t="shared" si="22"/>
        <v>47543</v>
      </c>
      <c r="B89" s="133">
        <v>76</v>
      </c>
      <c r="C89" s="134">
        <f t="shared" si="12"/>
        <v>426658.89075914212</v>
      </c>
      <c r="D89" s="135">
        <f t="shared" si="13"/>
        <v>1208.8699999999999</v>
      </c>
      <c r="E89" s="135">
        <f t="shared" si="17"/>
        <v>8265.4481361215094</v>
      </c>
      <c r="F89" s="135">
        <f t="shared" si="20"/>
        <v>9474.31</v>
      </c>
      <c r="G89" s="135">
        <f t="shared" si="14"/>
        <v>418393.44262302062</v>
      </c>
      <c r="L89" s="182">
        <f t="shared" si="23"/>
        <v>47543</v>
      </c>
      <c r="M89" s="140">
        <v>76</v>
      </c>
      <c r="N89" s="148">
        <f t="shared" si="15"/>
        <v>48282.497669875695</v>
      </c>
      <c r="O89" s="183">
        <f t="shared" si="18"/>
        <v>136.80000000000001</v>
      </c>
      <c r="P89" s="183">
        <f t="shared" si="19"/>
        <v>1397.8417824382839</v>
      </c>
      <c r="Q89" s="183">
        <f t="shared" si="21"/>
        <v>1534.64</v>
      </c>
      <c r="R89" s="183">
        <f t="shared" si="16"/>
        <v>46884.65588743741</v>
      </c>
    </row>
    <row r="90" spans="1:18" x14ac:dyDescent="0.35">
      <c r="A90" s="132">
        <f t="shared" si="22"/>
        <v>47574</v>
      </c>
      <c r="B90" s="133">
        <v>77</v>
      </c>
      <c r="C90" s="134">
        <f t="shared" si="12"/>
        <v>418393.44262302062</v>
      </c>
      <c r="D90" s="135">
        <f t="shared" si="13"/>
        <v>1185.45</v>
      </c>
      <c r="E90" s="135">
        <f t="shared" si="17"/>
        <v>8288.8669058405212</v>
      </c>
      <c r="F90" s="135">
        <f t="shared" si="20"/>
        <v>9474.31</v>
      </c>
      <c r="G90" s="135">
        <f t="shared" si="14"/>
        <v>410104.57571718009</v>
      </c>
      <c r="L90" s="182">
        <f t="shared" si="23"/>
        <v>47574</v>
      </c>
      <c r="M90" s="140">
        <v>77</v>
      </c>
      <c r="N90" s="148">
        <f t="shared" si="15"/>
        <v>46884.65588743741</v>
      </c>
      <c r="O90" s="183">
        <f t="shared" si="18"/>
        <v>132.84</v>
      </c>
      <c r="P90" s="183">
        <f t="shared" si="19"/>
        <v>1401.8023341551923</v>
      </c>
      <c r="Q90" s="183">
        <f t="shared" si="21"/>
        <v>1534.64</v>
      </c>
      <c r="R90" s="183">
        <f t="shared" si="16"/>
        <v>45482.853553282221</v>
      </c>
    </row>
    <row r="91" spans="1:18" x14ac:dyDescent="0.35">
      <c r="A91" s="132">
        <f t="shared" si="22"/>
        <v>47604</v>
      </c>
      <c r="B91" s="133">
        <v>78</v>
      </c>
      <c r="C91" s="134">
        <f t="shared" si="12"/>
        <v>410104.57571718009</v>
      </c>
      <c r="D91" s="135">
        <f t="shared" si="13"/>
        <v>1161.96</v>
      </c>
      <c r="E91" s="135">
        <f t="shared" si="17"/>
        <v>8312.3520287404026</v>
      </c>
      <c r="F91" s="135">
        <f t="shared" si="20"/>
        <v>9474.31</v>
      </c>
      <c r="G91" s="135">
        <f t="shared" si="14"/>
        <v>401792.2236884397</v>
      </c>
      <c r="L91" s="182">
        <f t="shared" si="23"/>
        <v>47604</v>
      </c>
      <c r="M91" s="140">
        <v>78</v>
      </c>
      <c r="N91" s="148">
        <f t="shared" si="15"/>
        <v>45482.853553282221</v>
      </c>
      <c r="O91" s="183">
        <f t="shared" si="18"/>
        <v>128.87</v>
      </c>
      <c r="P91" s="183">
        <f t="shared" si="19"/>
        <v>1405.7741074352987</v>
      </c>
      <c r="Q91" s="183">
        <f t="shared" si="21"/>
        <v>1534.64</v>
      </c>
      <c r="R91" s="183">
        <f t="shared" si="16"/>
        <v>44077.079445846925</v>
      </c>
    </row>
    <row r="92" spans="1:18" x14ac:dyDescent="0.35">
      <c r="A92" s="132">
        <f t="shared" si="22"/>
        <v>47635</v>
      </c>
      <c r="B92" s="133">
        <v>79</v>
      </c>
      <c r="C92" s="134">
        <f t="shared" si="12"/>
        <v>401792.2236884397</v>
      </c>
      <c r="D92" s="135">
        <f t="shared" si="13"/>
        <v>1138.4100000000001</v>
      </c>
      <c r="E92" s="135">
        <f t="shared" si="17"/>
        <v>8335.9036928218338</v>
      </c>
      <c r="F92" s="135">
        <f t="shared" si="20"/>
        <v>9474.31</v>
      </c>
      <c r="G92" s="135">
        <f t="shared" si="14"/>
        <v>393456.31999561784</v>
      </c>
      <c r="L92" s="182">
        <f t="shared" si="23"/>
        <v>47635</v>
      </c>
      <c r="M92" s="140">
        <v>79</v>
      </c>
      <c r="N92" s="148">
        <f t="shared" si="15"/>
        <v>44077.079445846925</v>
      </c>
      <c r="O92" s="183">
        <f t="shared" si="18"/>
        <v>124.89</v>
      </c>
      <c r="P92" s="183">
        <f t="shared" si="19"/>
        <v>1409.7571340730321</v>
      </c>
      <c r="Q92" s="183">
        <f t="shared" si="21"/>
        <v>1534.64</v>
      </c>
      <c r="R92" s="183">
        <f t="shared" si="16"/>
        <v>42667.322311773889</v>
      </c>
    </row>
    <row r="93" spans="1:18" x14ac:dyDescent="0.35">
      <c r="A93" s="132">
        <f t="shared" si="22"/>
        <v>47665</v>
      </c>
      <c r="B93" s="133">
        <v>80</v>
      </c>
      <c r="C93" s="134">
        <f t="shared" si="12"/>
        <v>393456.31999561784</v>
      </c>
      <c r="D93" s="135">
        <f t="shared" si="13"/>
        <v>1114.79</v>
      </c>
      <c r="E93" s="135">
        <f t="shared" si="17"/>
        <v>8359.5220866181626</v>
      </c>
      <c r="F93" s="135">
        <f t="shared" si="20"/>
        <v>9474.31</v>
      </c>
      <c r="G93" s="135">
        <f t="shared" si="14"/>
        <v>385096.79790899967</v>
      </c>
      <c r="L93" s="182">
        <f t="shared" si="23"/>
        <v>47665</v>
      </c>
      <c r="M93" s="140">
        <v>80</v>
      </c>
      <c r="N93" s="148">
        <f t="shared" si="15"/>
        <v>42667.322311773889</v>
      </c>
      <c r="O93" s="183">
        <f t="shared" si="18"/>
        <v>120.89</v>
      </c>
      <c r="P93" s="183">
        <f t="shared" si="19"/>
        <v>1413.7514459529057</v>
      </c>
      <c r="Q93" s="183">
        <f t="shared" si="21"/>
        <v>1534.64</v>
      </c>
      <c r="R93" s="183">
        <f t="shared" si="16"/>
        <v>41253.570865820984</v>
      </c>
    </row>
    <row r="94" spans="1:18" x14ac:dyDescent="0.35">
      <c r="A94" s="132">
        <f t="shared" si="22"/>
        <v>47696</v>
      </c>
      <c r="B94" s="133">
        <v>81</v>
      </c>
      <c r="C94" s="134">
        <f t="shared" si="12"/>
        <v>385096.79790899967</v>
      </c>
      <c r="D94" s="135">
        <f t="shared" si="13"/>
        <v>1091.1099999999999</v>
      </c>
      <c r="E94" s="135">
        <f t="shared" si="17"/>
        <v>8383.2073991969137</v>
      </c>
      <c r="F94" s="135">
        <f t="shared" si="20"/>
        <v>9474.31</v>
      </c>
      <c r="G94" s="135">
        <f t="shared" si="14"/>
        <v>376713.59050980274</v>
      </c>
      <c r="L94" s="182">
        <f t="shared" si="23"/>
        <v>47696</v>
      </c>
      <c r="M94" s="140">
        <v>81</v>
      </c>
      <c r="N94" s="148">
        <f t="shared" si="15"/>
        <v>41253.570865820984</v>
      </c>
      <c r="O94" s="183">
        <f t="shared" si="18"/>
        <v>116.89</v>
      </c>
      <c r="P94" s="183">
        <f t="shared" si="19"/>
        <v>1417.7570750497723</v>
      </c>
      <c r="Q94" s="183">
        <f t="shared" si="21"/>
        <v>1534.64</v>
      </c>
      <c r="R94" s="183">
        <f t="shared" si="16"/>
        <v>39835.813790771215</v>
      </c>
    </row>
    <row r="95" spans="1:18" x14ac:dyDescent="0.35">
      <c r="A95" s="132">
        <f t="shared" si="22"/>
        <v>47727</v>
      </c>
      <c r="B95" s="133">
        <v>82</v>
      </c>
      <c r="C95" s="134">
        <f t="shared" si="12"/>
        <v>376713.59050980274</v>
      </c>
      <c r="D95" s="135">
        <f t="shared" si="13"/>
        <v>1067.3599999999999</v>
      </c>
      <c r="E95" s="135">
        <f t="shared" si="17"/>
        <v>8406.9598201613062</v>
      </c>
      <c r="F95" s="135">
        <f t="shared" si="20"/>
        <v>9474.31</v>
      </c>
      <c r="G95" s="135">
        <f t="shared" si="14"/>
        <v>368306.63068964146</v>
      </c>
      <c r="L95" s="182">
        <f t="shared" si="23"/>
        <v>47727</v>
      </c>
      <c r="M95" s="140">
        <v>82</v>
      </c>
      <c r="N95" s="148">
        <f t="shared" si="15"/>
        <v>39835.813790771215</v>
      </c>
      <c r="O95" s="183">
        <f t="shared" si="18"/>
        <v>112.87</v>
      </c>
      <c r="P95" s="183">
        <f t="shared" si="19"/>
        <v>1421.7740534290799</v>
      </c>
      <c r="Q95" s="183">
        <f t="shared" si="21"/>
        <v>1534.64</v>
      </c>
      <c r="R95" s="183">
        <f t="shared" si="16"/>
        <v>38414.039737342137</v>
      </c>
    </row>
    <row r="96" spans="1:18" x14ac:dyDescent="0.35">
      <c r="A96" s="132">
        <f t="shared" si="22"/>
        <v>47757</v>
      </c>
      <c r="B96" s="133">
        <v>83</v>
      </c>
      <c r="C96" s="134">
        <f t="shared" si="12"/>
        <v>368306.63068964146</v>
      </c>
      <c r="D96" s="135">
        <f t="shared" si="13"/>
        <v>1043.54</v>
      </c>
      <c r="E96" s="135">
        <f t="shared" si="17"/>
        <v>8430.7795396517613</v>
      </c>
      <c r="F96" s="135">
        <f t="shared" si="20"/>
        <v>9474.31</v>
      </c>
      <c r="G96" s="135">
        <f t="shared" si="14"/>
        <v>359875.8511499897</v>
      </c>
      <c r="L96" s="182">
        <f t="shared" si="23"/>
        <v>47757</v>
      </c>
      <c r="M96" s="140">
        <v>83</v>
      </c>
      <c r="N96" s="148">
        <f t="shared" si="15"/>
        <v>38414.039737342137</v>
      </c>
      <c r="O96" s="183">
        <f t="shared" si="18"/>
        <v>108.84</v>
      </c>
      <c r="P96" s="183">
        <f t="shared" si="19"/>
        <v>1425.8024132471289</v>
      </c>
      <c r="Q96" s="183">
        <f t="shared" si="21"/>
        <v>1534.64</v>
      </c>
      <c r="R96" s="183">
        <f t="shared" si="16"/>
        <v>36988.237324095011</v>
      </c>
    </row>
    <row r="97" spans="1:18" x14ac:dyDescent="0.35">
      <c r="A97" s="132">
        <f t="shared" si="22"/>
        <v>47788</v>
      </c>
      <c r="B97" s="133">
        <v>84</v>
      </c>
      <c r="C97" s="134">
        <f t="shared" si="12"/>
        <v>359875.8511499897</v>
      </c>
      <c r="D97" s="135">
        <f t="shared" si="13"/>
        <v>1019.65</v>
      </c>
      <c r="E97" s="135">
        <f t="shared" si="17"/>
        <v>8454.6667483474412</v>
      </c>
      <c r="F97" s="135">
        <f t="shared" si="20"/>
        <v>9474.31</v>
      </c>
      <c r="G97" s="135">
        <f t="shared" si="14"/>
        <v>351421.18440164224</v>
      </c>
      <c r="L97" s="182">
        <f t="shared" si="23"/>
        <v>47788</v>
      </c>
      <c r="M97" s="140">
        <v>84</v>
      </c>
      <c r="N97" s="148">
        <f t="shared" si="15"/>
        <v>36988.237324095011</v>
      </c>
      <c r="O97" s="183">
        <f t="shared" si="18"/>
        <v>104.8</v>
      </c>
      <c r="P97" s="183">
        <f t="shared" si="19"/>
        <v>1429.8421867513293</v>
      </c>
      <c r="Q97" s="183">
        <f t="shared" si="21"/>
        <v>1534.64</v>
      </c>
      <c r="R97" s="183">
        <f t="shared" si="16"/>
        <v>35558.395137343679</v>
      </c>
    </row>
    <row r="98" spans="1:18" x14ac:dyDescent="0.35">
      <c r="A98" s="132">
        <f t="shared" si="22"/>
        <v>47818</v>
      </c>
      <c r="B98" s="133">
        <v>85</v>
      </c>
      <c r="C98" s="134">
        <f t="shared" si="12"/>
        <v>351421.18440164224</v>
      </c>
      <c r="D98" s="135">
        <f t="shared" si="13"/>
        <v>995.69</v>
      </c>
      <c r="E98" s="135">
        <f t="shared" si="17"/>
        <v>8478.6216374677606</v>
      </c>
      <c r="F98" s="135">
        <f t="shared" si="20"/>
        <v>9474.31</v>
      </c>
      <c r="G98" s="135">
        <f t="shared" si="14"/>
        <v>342942.56276417448</v>
      </c>
      <c r="L98" s="182">
        <f t="shared" si="23"/>
        <v>47818</v>
      </c>
      <c r="M98" s="140">
        <v>85</v>
      </c>
      <c r="N98" s="148">
        <f t="shared" si="15"/>
        <v>35558.395137343679</v>
      </c>
      <c r="O98" s="183">
        <f t="shared" si="18"/>
        <v>100.75</v>
      </c>
      <c r="P98" s="183">
        <f t="shared" si="19"/>
        <v>1433.8934062804578</v>
      </c>
      <c r="Q98" s="183">
        <f t="shared" si="21"/>
        <v>1534.64</v>
      </c>
      <c r="R98" s="183">
        <f t="shared" si="16"/>
        <v>34124.501731063225</v>
      </c>
    </row>
    <row r="99" spans="1:18" x14ac:dyDescent="0.35">
      <c r="A99" s="132">
        <f t="shared" si="22"/>
        <v>47849</v>
      </c>
      <c r="B99" s="133">
        <v>86</v>
      </c>
      <c r="C99" s="134">
        <f t="shared" si="12"/>
        <v>342942.56276417448</v>
      </c>
      <c r="D99" s="135">
        <f t="shared" si="13"/>
        <v>971.67</v>
      </c>
      <c r="E99" s="135">
        <f t="shared" si="17"/>
        <v>8502.6443987739185</v>
      </c>
      <c r="F99" s="135">
        <f t="shared" si="20"/>
        <v>9474.31</v>
      </c>
      <c r="G99" s="135">
        <f t="shared" si="14"/>
        <v>334439.91836540058</v>
      </c>
      <c r="L99" s="182">
        <f t="shared" si="23"/>
        <v>47849</v>
      </c>
      <c r="M99" s="140">
        <v>86</v>
      </c>
      <c r="N99" s="148">
        <f t="shared" si="15"/>
        <v>34124.501731063225</v>
      </c>
      <c r="O99" s="183">
        <f t="shared" si="18"/>
        <v>96.69</v>
      </c>
      <c r="P99" s="183">
        <f t="shared" si="19"/>
        <v>1437.9561042649191</v>
      </c>
      <c r="Q99" s="183">
        <f t="shared" si="21"/>
        <v>1534.64</v>
      </c>
      <c r="R99" s="183">
        <f t="shared" si="16"/>
        <v>32686.545626798306</v>
      </c>
    </row>
    <row r="100" spans="1:18" x14ac:dyDescent="0.35">
      <c r="A100" s="132">
        <f t="shared" si="22"/>
        <v>47880</v>
      </c>
      <c r="B100" s="133">
        <v>87</v>
      </c>
      <c r="C100" s="134">
        <f t="shared" si="12"/>
        <v>334439.91836540058</v>
      </c>
      <c r="D100" s="135">
        <f t="shared" si="13"/>
        <v>947.58</v>
      </c>
      <c r="E100" s="135">
        <f t="shared" si="17"/>
        <v>8526.7352245704442</v>
      </c>
      <c r="F100" s="135">
        <f t="shared" si="20"/>
        <v>9474.31</v>
      </c>
      <c r="G100" s="135">
        <f t="shared" si="14"/>
        <v>325913.18314083014</v>
      </c>
      <c r="L100" s="182">
        <f t="shared" si="23"/>
        <v>47880</v>
      </c>
      <c r="M100" s="140">
        <v>87</v>
      </c>
      <c r="N100" s="148">
        <f t="shared" si="15"/>
        <v>32686.545626798306</v>
      </c>
      <c r="O100" s="183">
        <f t="shared" si="18"/>
        <v>92.61</v>
      </c>
      <c r="P100" s="183">
        <f t="shared" si="19"/>
        <v>1442.0303132270033</v>
      </c>
      <c r="Q100" s="183">
        <f t="shared" si="21"/>
        <v>1534.64</v>
      </c>
      <c r="R100" s="183">
        <f t="shared" si="16"/>
        <v>31244.515313571304</v>
      </c>
    </row>
    <row r="101" spans="1:18" x14ac:dyDescent="0.35">
      <c r="A101" s="132">
        <f t="shared" si="22"/>
        <v>47908</v>
      </c>
      <c r="B101" s="133">
        <v>88</v>
      </c>
      <c r="C101" s="134">
        <f t="shared" si="12"/>
        <v>325913.18314083014</v>
      </c>
      <c r="D101" s="135">
        <f t="shared" si="13"/>
        <v>923.42</v>
      </c>
      <c r="E101" s="135">
        <f t="shared" si="17"/>
        <v>8550.894307706727</v>
      </c>
      <c r="F101" s="135">
        <f t="shared" si="20"/>
        <v>9474.31</v>
      </c>
      <c r="G101" s="135">
        <f t="shared" si="14"/>
        <v>317362.2888331234</v>
      </c>
      <c r="L101" s="182">
        <f t="shared" si="23"/>
        <v>47908</v>
      </c>
      <c r="M101" s="140">
        <v>88</v>
      </c>
      <c r="N101" s="148">
        <f t="shared" si="15"/>
        <v>31244.515313571304</v>
      </c>
      <c r="O101" s="183">
        <f t="shared" si="18"/>
        <v>88.53</v>
      </c>
      <c r="P101" s="183">
        <f t="shared" si="19"/>
        <v>1446.1160657811463</v>
      </c>
      <c r="Q101" s="183">
        <f t="shared" si="21"/>
        <v>1534.64</v>
      </c>
      <c r="R101" s="183">
        <f t="shared" si="16"/>
        <v>29798.399247790159</v>
      </c>
    </row>
    <row r="102" spans="1:18" x14ac:dyDescent="0.35">
      <c r="A102" s="132">
        <f t="shared" si="22"/>
        <v>47939</v>
      </c>
      <c r="B102" s="133">
        <v>89</v>
      </c>
      <c r="C102" s="134">
        <f t="shared" si="12"/>
        <v>317362.2888331234</v>
      </c>
      <c r="D102" s="135">
        <f t="shared" si="13"/>
        <v>899.19</v>
      </c>
      <c r="E102" s="135">
        <f t="shared" si="17"/>
        <v>8575.1218415785625</v>
      </c>
      <c r="F102" s="135">
        <f t="shared" si="20"/>
        <v>9474.31</v>
      </c>
      <c r="G102" s="135">
        <f t="shared" si="14"/>
        <v>308787.16699154483</v>
      </c>
      <c r="L102" s="182">
        <f t="shared" si="23"/>
        <v>47939</v>
      </c>
      <c r="M102" s="140">
        <v>89</v>
      </c>
      <c r="N102" s="148">
        <f t="shared" si="15"/>
        <v>29798.399247790159</v>
      </c>
      <c r="O102" s="183">
        <f t="shared" si="18"/>
        <v>84.43</v>
      </c>
      <c r="P102" s="183">
        <f t="shared" si="19"/>
        <v>1450.2133946341928</v>
      </c>
      <c r="Q102" s="183">
        <f t="shared" si="21"/>
        <v>1534.64</v>
      </c>
      <c r="R102" s="183">
        <f t="shared" si="16"/>
        <v>28348.185853155966</v>
      </c>
    </row>
    <row r="103" spans="1:18" x14ac:dyDescent="0.35">
      <c r="A103" s="132">
        <f t="shared" si="22"/>
        <v>47969</v>
      </c>
      <c r="B103" s="133">
        <v>90</v>
      </c>
      <c r="C103" s="134">
        <f t="shared" si="12"/>
        <v>308787.16699154483</v>
      </c>
      <c r="D103" s="135">
        <f t="shared" si="13"/>
        <v>874.9</v>
      </c>
      <c r="E103" s="135">
        <f t="shared" si="17"/>
        <v>8599.4180201297022</v>
      </c>
      <c r="F103" s="135">
        <f t="shared" si="20"/>
        <v>9474.31</v>
      </c>
      <c r="G103" s="135">
        <f t="shared" si="14"/>
        <v>300187.7489714151</v>
      </c>
      <c r="L103" s="182">
        <f t="shared" si="23"/>
        <v>47969</v>
      </c>
      <c r="M103" s="140">
        <v>90</v>
      </c>
      <c r="N103" s="148">
        <f t="shared" si="15"/>
        <v>28348.185853155966</v>
      </c>
      <c r="O103" s="183">
        <f t="shared" si="18"/>
        <v>80.319999999999993</v>
      </c>
      <c r="P103" s="183">
        <f t="shared" si="19"/>
        <v>1454.3223325856563</v>
      </c>
      <c r="Q103" s="183">
        <f t="shared" si="21"/>
        <v>1534.64</v>
      </c>
      <c r="R103" s="183">
        <f t="shared" si="16"/>
        <v>26893.86352057031</v>
      </c>
    </row>
    <row r="104" spans="1:18" x14ac:dyDescent="0.35">
      <c r="A104" s="132">
        <f t="shared" si="22"/>
        <v>48000</v>
      </c>
      <c r="B104" s="133">
        <v>91</v>
      </c>
      <c r="C104" s="134">
        <f t="shared" si="12"/>
        <v>300187.7489714151</v>
      </c>
      <c r="D104" s="135">
        <f t="shared" si="13"/>
        <v>850.53</v>
      </c>
      <c r="E104" s="135">
        <f t="shared" si="17"/>
        <v>8623.7830378534036</v>
      </c>
      <c r="F104" s="135">
        <f t="shared" si="20"/>
        <v>9474.31</v>
      </c>
      <c r="G104" s="135">
        <f t="shared" si="14"/>
        <v>291563.96593356167</v>
      </c>
      <c r="L104" s="182">
        <f t="shared" si="23"/>
        <v>48000</v>
      </c>
      <c r="M104" s="140">
        <v>91</v>
      </c>
      <c r="N104" s="148">
        <f t="shared" si="15"/>
        <v>26893.86352057031</v>
      </c>
      <c r="O104" s="183">
        <f t="shared" si="18"/>
        <v>76.2</v>
      </c>
      <c r="P104" s="183">
        <f t="shared" si="19"/>
        <v>1458.4429125279826</v>
      </c>
      <c r="Q104" s="183">
        <f t="shared" si="21"/>
        <v>1534.64</v>
      </c>
      <c r="R104" s="183">
        <f t="shared" si="16"/>
        <v>25435.420608042328</v>
      </c>
    </row>
    <row r="105" spans="1:18" x14ac:dyDescent="0.35">
      <c r="A105" s="132">
        <f t="shared" si="22"/>
        <v>48030</v>
      </c>
      <c r="B105" s="133">
        <v>92</v>
      </c>
      <c r="C105" s="134">
        <f t="shared" si="12"/>
        <v>291563.96593356167</v>
      </c>
      <c r="D105" s="135">
        <f t="shared" si="13"/>
        <v>826.1</v>
      </c>
      <c r="E105" s="135">
        <f t="shared" si="17"/>
        <v>8648.2170897939886</v>
      </c>
      <c r="F105" s="135">
        <f t="shared" si="20"/>
        <v>9474.31</v>
      </c>
      <c r="G105" s="135">
        <f t="shared" si="14"/>
        <v>282915.74884376768</v>
      </c>
      <c r="L105" s="182">
        <f t="shared" si="23"/>
        <v>48030</v>
      </c>
      <c r="M105" s="140">
        <v>92</v>
      </c>
      <c r="N105" s="148">
        <f t="shared" si="15"/>
        <v>25435.420608042328</v>
      </c>
      <c r="O105" s="183">
        <f t="shared" si="18"/>
        <v>72.069999999999993</v>
      </c>
      <c r="P105" s="183">
        <f t="shared" si="19"/>
        <v>1462.5751674468117</v>
      </c>
      <c r="Q105" s="183">
        <f t="shared" si="21"/>
        <v>1534.64</v>
      </c>
      <c r="R105" s="183">
        <f t="shared" si="16"/>
        <v>23972.845440595516</v>
      </c>
    </row>
    <row r="106" spans="1:18" x14ac:dyDescent="0.35">
      <c r="A106" s="132">
        <f t="shared" si="22"/>
        <v>48061</v>
      </c>
      <c r="B106" s="133">
        <v>93</v>
      </c>
      <c r="C106" s="134">
        <f t="shared" si="12"/>
        <v>282915.74884376768</v>
      </c>
      <c r="D106" s="135">
        <f t="shared" si="13"/>
        <v>801.59</v>
      </c>
      <c r="E106" s="135">
        <f t="shared" si="17"/>
        <v>8672.7203715484047</v>
      </c>
      <c r="F106" s="135">
        <f t="shared" si="20"/>
        <v>9474.31</v>
      </c>
      <c r="G106" s="135">
        <f t="shared" si="14"/>
        <v>274243.0284722193</v>
      </c>
      <c r="L106" s="182">
        <f t="shared" si="23"/>
        <v>48061</v>
      </c>
      <c r="M106" s="140">
        <v>93</v>
      </c>
      <c r="N106" s="148">
        <f t="shared" si="15"/>
        <v>23972.845440595516</v>
      </c>
      <c r="O106" s="183">
        <f t="shared" si="18"/>
        <v>67.92</v>
      </c>
      <c r="P106" s="183">
        <f t="shared" si="19"/>
        <v>1466.7191304212445</v>
      </c>
      <c r="Q106" s="183">
        <f t="shared" si="21"/>
        <v>1534.64</v>
      </c>
      <c r="R106" s="183">
        <f t="shared" si="16"/>
        <v>22506.126310174273</v>
      </c>
    </row>
    <row r="107" spans="1:18" x14ac:dyDescent="0.35">
      <c r="A107" s="132">
        <f t="shared" si="22"/>
        <v>48092</v>
      </c>
      <c r="B107" s="133">
        <v>94</v>
      </c>
      <c r="C107" s="134">
        <f t="shared" si="12"/>
        <v>274243.0284722193</v>
      </c>
      <c r="D107" s="135">
        <f t="shared" si="13"/>
        <v>777.02</v>
      </c>
      <c r="E107" s="135">
        <f t="shared" si="17"/>
        <v>8697.2930792677907</v>
      </c>
      <c r="F107" s="135">
        <f t="shared" si="20"/>
        <v>9474.31</v>
      </c>
      <c r="G107" s="135">
        <f t="shared" si="14"/>
        <v>265545.73539295152</v>
      </c>
      <c r="L107" s="182">
        <f t="shared" si="23"/>
        <v>48092</v>
      </c>
      <c r="M107" s="140">
        <v>94</v>
      </c>
      <c r="N107" s="148">
        <f t="shared" si="15"/>
        <v>22506.126310174273</v>
      </c>
      <c r="O107" s="183">
        <f t="shared" si="18"/>
        <v>63.77</v>
      </c>
      <c r="P107" s="183">
        <f t="shared" si="19"/>
        <v>1470.8748346241046</v>
      </c>
      <c r="Q107" s="183">
        <f t="shared" si="21"/>
        <v>1534.64</v>
      </c>
      <c r="R107" s="183">
        <f t="shared" si="16"/>
        <v>21035.251475550169</v>
      </c>
    </row>
    <row r="108" spans="1:18" x14ac:dyDescent="0.35">
      <c r="A108" s="132">
        <f t="shared" si="22"/>
        <v>48122</v>
      </c>
      <c r="B108" s="133">
        <v>95</v>
      </c>
      <c r="C108" s="134">
        <f t="shared" si="12"/>
        <v>265545.73539295152</v>
      </c>
      <c r="D108" s="135">
        <f t="shared" si="13"/>
        <v>752.38</v>
      </c>
      <c r="E108" s="135">
        <f t="shared" si="17"/>
        <v>8721.9354096590487</v>
      </c>
      <c r="F108" s="135">
        <f t="shared" si="20"/>
        <v>9474.31</v>
      </c>
      <c r="G108" s="135">
        <f t="shared" si="14"/>
        <v>256823.79998329247</v>
      </c>
      <c r="L108" s="182">
        <f t="shared" si="23"/>
        <v>48122</v>
      </c>
      <c r="M108" s="140">
        <v>95</v>
      </c>
      <c r="N108" s="148">
        <f t="shared" si="15"/>
        <v>21035.251475550169</v>
      </c>
      <c r="O108" s="183">
        <f t="shared" si="18"/>
        <v>59.6</v>
      </c>
      <c r="P108" s="183">
        <f t="shared" si="19"/>
        <v>1475.0423133222062</v>
      </c>
      <c r="Q108" s="183">
        <f t="shared" si="21"/>
        <v>1534.64</v>
      </c>
      <c r="R108" s="183">
        <f t="shared" si="16"/>
        <v>19560.209162227962</v>
      </c>
    </row>
    <row r="109" spans="1:18" x14ac:dyDescent="0.35">
      <c r="A109" s="132">
        <f t="shared" si="22"/>
        <v>48153</v>
      </c>
      <c r="B109" s="133">
        <v>96</v>
      </c>
      <c r="C109" s="134">
        <f t="shared" si="12"/>
        <v>256823.79998329247</v>
      </c>
      <c r="D109" s="135">
        <f t="shared" si="13"/>
        <v>727.67</v>
      </c>
      <c r="E109" s="135">
        <f t="shared" si="17"/>
        <v>8746.647559986417</v>
      </c>
      <c r="F109" s="135">
        <f t="shared" si="20"/>
        <v>9474.31</v>
      </c>
      <c r="G109" s="135">
        <f t="shared" si="14"/>
        <v>248077.15242330605</v>
      </c>
      <c r="L109" s="182">
        <f t="shared" si="23"/>
        <v>48153</v>
      </c>
      <c r="M109" s="140">
        <v>96</v>
      </c>
      <c r="N109" s="148">
        <f t="shared" si="15"/>
        <v>19560.209162227962</v>
      </c>
      <c r="O109" s="183">
        <f t="shared" si="18"/>
        <v>55.42</v>
      </c>
      <c r="P109" s="183">
        <f t="shared" si="19"/>
        <v>1479.2215998766192</v>
      </c>
      <c r="Q109" s="183">
        <f t="shared" si="21"/>
        <v>1534.64</v>
      </c>
      <c r="R109" s="183">
        <f t="shared" si="16"/>
        <v>18080.987562351344</v>
      </c>
    </row>
    <row r="110" spans="1:18" x14ac:dyDescent="0.35">
      <c r="A110" s="132">
        <f t="shared" si="22"/>
        <v>48183</v>
      </c>
      <c r="B110" s="133">
        <v>97</v>
      </c>
      <c r="C110" s="134">
        <f t="shared" si="12"/>
        <v>248077.15242330605</v>
      </c>
      <c r="D110" s="135">
        <f t="shared" si="13"/>
        <v>702.89</v>
      </c>
      <c r="E110" s="135">
        <f t="shared" si="17"/>
        <v>8771.4297280730461</v>
      </c>
      <c r="F110" s="135">
        <f t="shared" si="20"/>
        <v>9474.31</v>
      </c>
      <c r="G110" s="135">
        <f t="shared" si="14"/>
        <v>239305.72269523301</v>
      </c>
      <c r="L110" s="182">
        <f t="shared" si="23"/>
        <v>48183</v>
      </c>
      <c r="M110" s="140">
        <v>97</v>
      </c>
      <c r="N110" s="148">
        <f t="shared" si="15"/>
        <v>18080.987562351344</v>
      </c>
      <c r="O110" s="183">
        <f t="shared" si="18"/>
        <v>51.23</v>
      </c>
      <c r="P110" s="183">
        <f t="shared" si="19"/>
        <v>1483.4127277429363</v>
      </c>
      <c r="Q110" s="183">
        <f t="shared" si="21"/>
        <v>1534.64</v>
      </c>
      <c r="R110" s="183">
        <f t="shared" si="16"/>
        <v>16597.574834608407</v>
      </c>
    </row>
    <row r="111" spans="1:18" x14ac:dyDescent="0.35">
      <c r="A111" s="132">
        <f t="shared" si="22"/>
        <v>48214</v>
      </c>
      <c r="B111" s="133">
        <v>98</v>
      </c>
      <c r="C111" s="134">
        <f t="shared" si="12"/>
        <v>239305.72269523301</v>
      </c>
      <c r="D111" s="135">
        <f t="shared" si="13"/>
        <v>678.03</v>
      </c>
      <c r="E111" s="135">
        <f t="shared" si="17"/>
        <v>8796.282112302586</v>
      </c>
      <c r="F111" s="135">
        <f t="shared" si="20"/>
        <v>9474.31</v>
      </c>
      <c r="G111" s="135">
        <f t="shared" si="14"/>
        <v>230509.44058293043</v>
      </c>
      <c r="L111" s="182">
        <f t="shared" si="23"/>
        <v>48214</v>
      </c>
      <c r="M111" s="140">
        <v>98</v>
      </c>
      <c r="N111" s="148">
        <f t="shared" si="15"/>
        <v>16597.574834608407</v>
      </c>
      <c r="O111" s="183">
        <f t="shared" si="18"/>
        <v>47.03</v>
      </c>
      <c r="P111" s="183">
        <f t="shared" si="19"/>
        <v>1487.6157304715412</v>
      </c>
      <c r="Q111" s="183">
        <f t="shared" si="21"/>
        <v>1534.64</v>
      </c>
      <c r="R111" s="183">
        <f t="shared" si="16"/>
        <v>15109.959104136866</v>
      </c>
    </row>
    <row r="112" spans="1:18" x14ac:dyDescent="0.35">
      <c r="A112" s="132">
        <f t="shared" si="22"/>
        <v>48245</v>
      </c>
      <c r="B112" s="133">
        <v>99</v>
      </c>
      <c r="C112" s="134">
        <f t="shared" si="12"/>
        <v>230509.44058293043</v>
      </c>
      <c r="D112" s="135">
        <f t="shared" si="13"/>
        <v>653.11</v>
      </c>
      <c r="E112" s="135">
        <f t="shared" si="17"/>
        <v>8821.2049116207781</v>
      </c>
      <c r="F112" s="135">
        <f t="shared" si="20"/>
        <v>9474.31</v>
      </c>
      <c r="G112" s="135">
        <f t="shared" si="14"/>
        <v>221688.23567130964</v>
      </c>
      <c r="L112" s="182">
        <f t="shared" si="23"/>
        <v>48245</v>
      </c>
      <c r="M112" s="140">
        <v>99</v>
      </c>
      <c r="N112" s="148">
        <f t="shared" si="15"/>
        <v>15109.959104136866</v>
      </c>
      <c r="O112" s="183">
        <f t="shared" si="18"/>
        <v>42.81</v>
      </c>
      <c r="P112" s="183">
        <f t="shared" si="19"/>
        <v>1491.8306417078772</v>
      </c>
      <c r="Q112" s="183">
        <f t="shared" si="21"/>
        <v>1534.64</v>
      </c>
      <c r="R112" s="183">
        <f t="shared" si="16"/>
        <v>13618.128462428989</v>
      </c>
    </row>
    <row r="113" spans="1:18" x14ac:dyDescent="0.35">
      <c r="A113" s="132">
        <f t="shared" si="22"/>
        <v>48274</v>
      </c>
      <c r="B113" s="133">
        <v>100</v>
      </c>
      <c r="C113" s="134">
        <f t="shared" si="12"/>
        <v>221688.23567130964</v>
      </c>
      <c r="D113" s="135">
        <f t="shared" si="13"/>
        <v>628.12</v>
      </c>
      <c r="E113" s="135">
        <f t="shared" si="17"/>
        <v>8846.198325537036</v>
      </c>
      <c r="F113" s="135">
        <f t="shared" si="20"/>
        <v>9474.31</v>
      </c>
      <c r="G113" s="135">
        <f t="shared" si="14"/>
        <v>212842.03734577261</v>
      </c>
      <c r="L113" s="182">
        <f t="shared" si="23"/>
        <v>48274</v>
      </c>
      <c r="M113" s="140">
        <v>100</v>
      </c>
      <c r="N113" s="148">
        <f t="shared" si="15"/>
        <v>13618.128462428989</v>
      </c>
      <c r="O113" s="183">
        <f t="shared" si="18"/>
        <v>38.58</v>
      </c>
      <c r="P113" s="183">
        <f t="shared" si="19"/>
        <v>1496.0574951927163</v>
      </c>
      <c r="Q113" s="183">
        <f t="shared" si="21"/>
        <v>1534.64</v>
      </c>
      <c r="R113" s="183">
        <f t="shared" si="16"/>
        <v>12122.070967236274</v>
      </c>
    </row>
    <row r="114" spans="1:18" x14ac:dyDescent="0.35">
      <c r="A114" s="132">
        <f t="shared" si="22"/>
        <v>48305</v>
      </c>
      <c r="B114" s="133">
        <v>101</v>
      </c>
      <c r="C114" s="134">
        <f t="shared" si="12"/>
        <v>212842.03734577261</v>
      </c>
      <c r="D114" s="135">
        <f t="shared" si="13"/>
        <v>603.04999999999995</v>
      </c>
      <c r="E114" s="135">
        <f t="shared" si="17"/>
        <v>8871.2625541260568</v>
      </c>
      <c r="F114" s="135">
        <f t="shared" si="20"/>
        <v>9474.31</v>
      </c>
      <c r="G114" s="135">
        <f t="shared" si="14"/>
        <v>203970.77479164655</v>
      </c>
      <c r="L114" s="182">
        <f t="shared" si="23"/>
        <v>48305</v>
      </c>
      <c r="M114" s="140">
        <v>101</v>
      </c>
      <c r="N114" s="148">
        <f t="shared" si="15"/>
        <v>12122.070967236274</v>
      </c>
      <c r="O114" s="183">
        <f t="shared" si="18"/>
        <v>34.35</v>
      </c>
      <c r="P114" s="183">
        <f t="shared" si="19"/>
        <v>1500.2963247624291</v>
      </c>
      <c r="Q114" s="183">
        <f t="shared" si="21"/>
        <v>1534.64</v>
      </c>
      <c r="R114" s="183">
        <f t="shared" si="16"/>
        <v>10621.774642473845</v>
      </c>
    </row>
    <row r="115" spans="1:18" x14ac:dyDescent="0.35">
      <c r="A115" s="132">
        <f t="shared" si="22"/>
        <v>48335</v>
      </c>
      <c r="B115" s="133">
        <v>102</v>
      </c>
      <c r="C115" s="134">
        <f t="shared" si="12"/>
        <v>203970.77479164655</v>
      </c>
      <c r="D115" s="135">
        <f t="shared" si="13"/>
        <v>577.91999999999996</v>
      </c>
      <c r="E115" s="135">
        <f t="shared" si="17"/>
        <v>8896.3977980294148</v>
      </c>
      <c r="F115" s="135">
        <f t="shared" si="20"/>
        <v>9474.31</v>
      </c>
      <c r="G115" s="135">
        <f t="shared" si="14"/>
        <v>195074.37699361713</v>
      </c>
      <c r="L115" s="182">
        <f t="shared" si="23"/>
        <v>48335</v>
      </c>
      <c r="M115" s="140">
        <v>102</v>
      </c>
      <c r="N115" s="148">
        <f t="shared" si="15"/>
        <v>10621.774642473845</v>
      </c>
      <c r="O115" s="183">
        <f t="shared" si="18"/>
        <v>30.1</v>
      </c>
      <c r="P115" s="183">
        <f t="shared" si="19"/>
        <v>1504.5471643492558</v>
      </c>
      <c r="Q115" s="183">
        <f t="shared" si="21"/>
        <v>1534.64</v>
      </c>
      <c r="R115" s="183">
        <f t="shared" si="16"/>
        <v>9117.2274781245887</v>
      </c>
    </row>
    <row r="116" spans="1:18" x14ac:dyDescent="0.35">
      <c r="A116" s="132">
        <f t="shared" si="22"/>
        <v>48366</v>
      </c>
      <c r="B116" s="133">
        <v>103</v>
      </c>
      <c r="C116" s="134">
        <f t="shared" si="12"/>
        <v>195074.37699361713</v>
      </c>
      <c r="D116" s="135">
        <f t="shared" si="13"/>
        <v>552.71</v>
      </c>
      <c r="E116" s="135">
        <f t="shared" si="17"/>
        <v>8921.6042584571642</v>
      </c>
      <c r="F116" s="135">
        <f t="shared" si="20"/>
        <v>9474.31</v>
      </c>
      <c r="G116" s="135">
        <f t="shared" si="14"/>
        <v>186152.77273515996</v>
      </c>
      <c r="L116" s="182">
        <f t="shared" si="23"/>
        <v>48366</v>
      </c>
      <c r="M116" s="140">
        <v>103</v>
      </c>
      <c r="N116" s="148">
        <f t="shared" si="15"/>
        <v>9117.2274781245887</v>
      </c>
      <c r="O116" s="183">
        <f t="shared" si="18"/>
        <v>25.83</v>
      </c>
      <c r="P116" s="183">
        <f t="shared" si="19"/>
        <v>1508.8100479815787</v>
      </c>
      <c r="Q116" s="183">
        <f t="shared" si="21"/>
        <v>1534.64</v>
      </c>
      <c r="R116" s="183">
        <f t="shared" si="16"/>
        <v>7608.4174301430103</v>
      </c>
    </row>
    <row r="117" spans="1:18" x14ac:dyDescent="0.35">
      <c r="A117" s="132">
        <f t="shared" si="22"/>
        <v>48396</v>
      </c>
      <c r="B117" s="133">
        <v>104</v>
      </c>
      <c r="C117" s="134">
        <f t="shared" si="12"/>
        <v>186152.77273515996</v>
      </c>
      <c r="D117" s="135">
        <f t="shared" si="13"/>
        <v>527.42999999999995</v>
      </c>
      <c r="E117" s="135">
        <f t="shared" si="17"/>
        <v>8946.8821371894592</v>
      </c>
      <c r="F117" s="135">
        <f t="shared" si="20"/>
        <v>9474.31</v>
      </c>
      <c r="G117" s="135">
        <f t="shared" si="14"/>
        <v>177205.89059797052</v>
      </c>
      <c r="L117" s="182">
        <f t="shared" si="23"/>
        <v>48396</v>
      </c>
      <c r="M117" s="140">
        <v>104</v>
      </c>
      <c r="N117" s="148">
        <f t="shared" si="15"/>
        <v>7608.4174301430103</v>
      </c>
      <c r="O117" s="183">
        <f t="shared" si="18"/>
        <v>21.56</v>
      </c>
      <c r="P117" s="183">
        <f t="shared" si="19"/>
        <v>1513.0850097841933</v>
      </c>
      <c r="Q117" s="183">
        <f t="shared" si="21"/>
        <v>1534.64</v>
      </c>
      <c r="R117" s="183">
        <f t="shared" si="16"/>
        <v>6095.3324203588172</v>
      </c>
    </row>
    <row r="118" spans="1:18" x14ac:dyDescent="0.35">
      <c r="A118" s="132">
        <f t="shared" si="22"/>
        <v>48427</v>
      </c>
      <c r="B118" s="133">
        <v>105</v>
      </c>
      <c r="C118" s="134">
        <f t="shared" si="12"/>
        <v>177205.89059797052</v>
      </c>
      <c r="D118" s="135">
        <f t="shared" si="13"/>
        <v>502.08</v>
      </c>
      <c r="E118" s="135">
        <f t="shared" si="17"/>
        <v>8972.2316365781626</v>
      </c>
      <c r="F118" s="135">
        <f t="shared" si="20"/>
        <v>9474.31</v>
      </c>
      <c r="G118" s="135">
        <f t="shared" si="14"/>
        <v>168233.65896139236</v>
      </c>
      <c r="L118" s="182">
        <f t="shared" si="23"/>
        <v>48427</v>
      </c>
      <c r="M118" s="140">
        <v>105</v>
      </c>
      <c r="N118" s="148">
        <f t="shared" si="15"/>
        <v>6095.3324203588172</v>
      </c>
      <c r="O118" s="183">
        <f t="shared" si="18"/>
        <v>17.27</v>
      </c>
      <c r="P118" s="183">
        <f t="shared" si="19"/>
        <v>1517.3720839785817</v>
      </c>
      <c r="Q118" s="183">
        <f t="shared" si="21"/>
        <v>1534.64</v>
      </c>
      <c r="R118" s="183">
        <f t="shared" si="16"/>
        <v>4577.9603363802353</v>
      </c>
    </row>
    <row r="119" spans="1:18" x14ac:dyDescent="0.35">
      <c r="A119" s="132">
        <f t="shared" si="22"/>
        <v>48458</v>
      </c>
      <c r="B119" s="133">
        <v>106</v>
      </c>
      <c r="C119" s="134">
        <f t="shared" si="12"/>
        <v>168233.65896139236</v>
      </c>
      <c r="D119" s="135">
        <f t="shared" si="13"/>
        <v>476.66</v>
      </c>
      <c r="E119" s="135">
        <f t="shared" si="17"/>
        <v>8997.6529595484681</v>
      </c>
      <c r="F119" s="135">
        <f t="shared" si="20"/>
        <v>9474.31</v>
      </c>
      <c r="G119" s="135">
        <f t="shared" si="14"/>
        <v>159236.0060018439</v>
      </c>
      <c r="L119" s="182">
        <f t="shared" si="23"/>
        <v>48458</v>
      </c>
      <c r="M119" s="140">
        <v>106</v>
      </c>
      <c r="N119" s="148">
        <f t="shared" si="15"/>
        <v>4577.9603363802353</v>
      </c>
      <c r="O119" s="183">
        <f t="shared" si="18"/>
        <v>12.97</v>
      </c>
      <c r="P119" s="183">
        <f t="shared" si="19"/>
        <v>1521.6713048831878</v>
      </c>
      <c r="Q119" s="183">
        <f t="shared" si="21"/>
        <v>1534.64</v>
      </c>
      <c r="R119" s="183">
        <f t="shared" si="16"/>
        <v>3056.2890314970473</v>
      </c>
    </row>
    <row r="120" spans="1:18" x14ac:dyDescent="0.35">
      <c r="A120" s="132">
        <f t="shared" si="22"/>
        <v>48488</v>
      </c>
      <c r="B120" s="133">
        <v>107</v>
      </c>
      <c r="C120" s="134">
        <f t="shared" si="12"/>
        <v>159236.0060018439</v>
      </c>
      <c r="D120" s="135">
        <f t="shared" si="13"/>
        <v>451.17</v>
      </c>
      <c r="E120" s="135">
        <f t="shared" si="17"/>
        <v>9023.1463096005227</v>
      </c>
      <c r="F120" s="135">
        <f t="shared" si="20"/>
        <v>9474.31</v>
      </c>
      <c r="G120" s="135">
        <f t="shared" si="14"/>
        <v>150212.85969224336</v>
      </c>
      <c r="L120" s="182">
        <f t="shared" si="23"/>
        <v>48488</v>
      </c>
      <c r="M120" s="140">
        <v>107</v>
      </c>
      <c r="N120" s="148">
        <f t="shared" si="15"/>
        <v>3056.2890314970473</v>
      </c>
      <c r="O120" s="183">
        <f t="shared" si="18"/>
        <v>8.66</v>
      </c>
      <c r="P120" s="183">
        <f t="shared" si="19"/>
        <v>1525.9827069136902</v>
      </c>
      <c r="Q120" s="183">
        <f t="shared" si="21"/>
        <v>1534.64</v>
      </c>
      <c r="R120" s="183">
        <f t="shared" si="16"/>
        <v>1530.3063245833571</v>
      </c>
    </row>
    <row r="121" spans="1:18" x14ac:dyDescent="0.35">
      <c r="A121" s="132">
        <f t="shared" si="22"/>
        <v>48519</v>
      </c>
      <c r="B121" s="133">
        <v>108</v>
      </c>
      <c r="C121" s="134">
        <f t="shared" si="12"/>
        <v>150212.85969224336</v>
      </c>
      <c r="D121" s="135">
        <f t="shared" si="13"/>
        <v>425.6</v>
      </c>
      <c r="E121" s="135">
        <f t="shared" si="17"/>
        <v>9048.7118908110569</v>
      </c>
      <c r="F121" s="135">
        <f t="shared" si="20"/>
        <v>9474.31</v>
      </c>
      <c r="G121" s="135">
        <f t="shared" si="14"/>
        <v>141164.14780143229</v>
      </c>
      <c r="L121" s="182">
        <f t="shared" si="23"/>
        <v>48519</v>
      </c>
      <c r="M121" s="140">
        <v>108</v>
      </c>
      <c r="N121" s="148">
        <f t="shared" si="15"/>
        <v>1530.3063245833571</v>
      </c>
      <c r="O121" s="183">
        <f t="shared" si="18"/>
        <v>4.34</v>
      </c>
      <c r="P121" s="183">
        <f t="shared" si="19"/>
        <v>1530.3063245832791</v>
      </c>
      <c r="Q121" s="183">
        <f t="shared" si="21"/>
        <v>1534.64</v>
      </c>
      <c r="R121" s="183">
        <f t="shared" si="16"/>
        <v>7.7989170677028596E-11</v>
      </c>
    </row>
    <row r="122" spans="1:18" x14ac:dyDescent="0.35">
      <c r="A122" s="132"/>
      <c r="B122" s="133"/>
      <c r="C122" s="134"/>
      <c r="D122" s="135"/>
      <c r="E122" s="135"/>
      <c r="F122" s="135"/>
      <c r="G122" s="135"/>
      <c r="L122" s="182"/>
      <c r="M122" s="140"/>
      <c r="N122" s="148"/>
      <c r="O122" s="183"/>
      <c r="P122" s="183"/>
      <c r="Q122" s="183"/>
      <c r="R122" s="18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F076F-AF61-418C-B1CB-9EA79B1CC6F0}">
  <sheetPr codeName="Sheet63"/>
  <dimension ref="A1:R133"/>
  <sheetViews>
    <sheetView showOutlineSymbols="0" showWhiteSpace="0"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46" customWidth="1"/>
    <col min="8" max="11" width="9.1796875" style="88"/>
    <col min="12" max="12" width="9.1796875" style="163"/>
    <col min="13" max="13" width="11.26953125" style="163" customWidth="1"/>
    <col min="14" max="14" width="18.81640625" style="163" customWidth="1"/>
    <col min="15" max="15" width="14.26953125" style="163" customWidth="1"/>
    <col min="16" max="17" width="14.7265625" style="163" customWidth="1"/>
    <col min="18" max="18" width="14.7265625" style="224" customWidth="1"/>
    <col min="19" max="16384" width="9.1796875" style="88"/>
  </cols>
  <sheetData>
    <row r="1" spans="1:18" x14ac:dyDescent="0.35">
      <c r="A1" s="86"/>
      <c r="B1" s="86"/>
      <c r="C1" s="86"/>
      <c r="D1" s="86"/>
      <c r="E1" s="86"/>
      <c r="F1" s="86"/>
      <c r="G1" s="227"/>
      <c r="L1" s="138"/>
      <c r="M1" s="138"/>
      <c r="N1" s="138"/>
      <c r="O1" s="138"/>
      <c r="P1" s="138"/>
      <c r="Q1" s="138"/>
      <c r="R1" s="221"/>
    </row>
    <row r="2" spans="1:18" x14ac:dyDescent="0.35">
      <c r="A2" s="86"/>
      <c r="B2" s="86"/>
      <c r="C2" s="86"/>
      <c r="D2" s="86"/>
      <c r="E2" s="86"/>
      <c r="F2" s="89"/>
      <c r="G2" s="228"/>
      <c r="L2" s="138"/>
      <c r="M2" s="138"/>
      <c r="N2" s="138"/>
      <c r="O2" s="138"/>
      <c r="P2" s="138"/>
      <c r="Q2" s="140"/>
      <c r="R2" s="222"/>
    </row>
    <row r="3" spans="1:18" x14ac:dyDescent="0.35">
      <c r="A3" s="86"/>
      <c r="B3" s="86"/>
      <c r="C3" s="86"/>
      <c r="D3" s="86"/>
      <c r="E3" s="86"/>
      <c r="F3" s="89"/>
      <c r="G3" s="228"/>
      <c r="L3" s="138"/>
      <c r="M3" s="138"/>
      <c r="N3" s="138"/>
      <c r="O3" s="138"/>
      <c r="P3" s="138"/>
      <c r="Q3" s="140"/>
      <c r="R3" s="222"/>
    </row>
    <row r="4" spans="1:18" ht="21" x14ac:dyDescent="0.5">
      <c r="A4" s="86"/>
      <c r="B4" s="142" t="s">
        <v>62</v>
      </c>
      <c r="C4" s="86"/>
      <c r="D4" s="86"/>
      <c r="E4" s="143"/>
      <c r="F4" s="144" t="s">
        <v>5</v>
      </c>
      <c r="G4" s="229"/>
      <c r="K4" s="146"/>
      <c r="L4" s="138"/>
      <c r="M4" s="147" t="s">
        <v>85</v>
      </c>
      <c r="N4" s="138"/>
      <c r="O4" s="138"/>
      <c r="P4" s="140"/>
      <c r="Q4" s="148"/>
      <c r="R4" s="223"/>
    </row>
    <row r="5" spans="1:18" x14ac:dyDescent="0.35">
      <c r="A5" s="86"/>
      <c r="B5" s="86"/>
      <c r="C5" s="86"/>
      <c r="D5" s="86"/>
      <c r="E5" s="86"/>
      <c r="F5" s="134"/>
      <c r="G5" s="230"/>
      <c r="K5" s="149"/>
      <c r="L5" s="138"/>
      <c r="M5" s="138"/>
      <c r="N5" s="138"/>
      <c r="O5" s="138"/>
      <c r="P5" s="138"/>
      <c r="Q5" s="148"/>
      <c r="R5" s="223"/>
    </row>
    <row r="6" spans="1:18" x14ac:dyDescent="0.35">
      <c r="A6" s="86"/>
      <c r="B6" s="150" t="s">
        <v>65</v>
      </c>
      <c r="C6" s="151"/>
      <c r="D6" s="152"/>
      <c r="E6" s="107">
        <v>45536</v>
      </c>
      <c r="F6" s="153"/>
      <c r="G6" s="230"/>
      <c r="K6" s="154"/>
      <c r="L6" s="138"/>
      <c r="M6" s="155" t="s">
        <v>65</v>
      </c>
      <c r="N6" s="156"/>
      <c r="O6" s="157"/>
      <c r="P6" s="158">
        <f>E6</f>
        <v>45536</v>
      </c>
      <c r="Q6" s="159"/>
      <c r="R6" s="223"/>
    </row>
    <row r="7" spans="1:18" x14ac:dyDescent="0.35">
      <c r="A7" s="86"/>
      <c r="B7" s="160" t="s">
        <v>67</v>
      </c>
      <c r="C7" s="133"/>
      <c r="E7" s="111">
        <v>99</v>
      </c>
      <c r="F7" s="161" t="s">
        <v>68</v>
      </c>
      <c r="G7" s="230"/>
      <c r="K7" s="137"/>
      <c r="L7" s="138"/>
      <c r="M7" s="162" t="s">
        <v>67</v>
      </c>
      <c r="N7" s="140"/>
      <c r="P7" s="164">
        <f>E7</f>
        <v>99</v>
      </c>
      <c r="Q7" s="165" t="s">
        <v>68</v>
      </c>
    </row>
    <row r="8" spans="1:18" x14ac:dyDescent="0.35">
      <c r="A8" s="86"/>
      <c r="B8" s="160" t="s">
        <v>75</v>
      </c>
      <c r="C8" s="133"/>
      <c r="D8" s="166">
        <f>E6-1</f>
        <v>45535</v>
      </c>
      <c r="E8" s="209">
        <v>1601557.3769193394</v>
      </c>
      <c r="F8" s="161" t="s">
        <v>71</v>
      </c>
      <c r="G8" s="230"/>
      <c r="K8" s="137"/>
      <c r="L8" s="138"/>
      <c r="M8" s="162" t="s">
        <v>86</v>
      </c>
      <c r="N8" s="140"/>
      <c r="O8" s="167">
        <f>P6-1</f>
        <v>45535</v>
      </c>
      <c r="P8" s="168">
        <v>230611.35141146899</v>
      </c>
      <c r="Q8" s="165" t="s">
        <v>71</v>
      </c>
    </row>
    <row r="9" spans="1:18" x14ac:dyDescent="0.35">
      <c r="A9" s="86"/>
      <c r="B9" s="160" t="s">
        <v>76</v>
      </c>
      <c r="C9" s="133"/>
      <c r="D9" s="166">
        <f>EDATE(D8,E7)</f>
        <v>48548</v>
      </c>
      <c r="E9" s="209">
        <v>232889.9548652345</v>
      </c>
      <c r="F9" s="161" t="s">
        <v>71</v>
      </c>
      <c r="G9" s="230"/>
      <c r="K9" s="137"/>
      <c r="L9" s="138"/>
      <c r="M9" s="162" t="s">
        <v>87</v>
      </c>
      <c r="N9" s="140"/>
      <c r="O9" s="167">
        <f>EDATE(O8,P7)</f>
        <v>48548</v>
      </c>
      <c r="P9" s="168">
        <v>0</v>
      </c>
      <c r="Q9" s="165" t="s">
        <v>71</v>
      </c>
      <c r="R9" s="225"/>
    </row>
    <row r="10" spans="1:18" x14ac:dyDescent="0.35">
      <c r="A10" s="86"/>
      <c r="B10" s="123" t="s">
        <v>77</v>
      </c>
      <c r="C10" s="124"/>
      <c r="D10" s="125"/>
      <c r="E10" s="126">
        <v>3.4000000000000002E-2</v>
      </c>
      <c r="F10" s="127"/>
      <c r="G10" s="231"/>
      <c r="K10" s="137"/>
      <c r="L10" s="138"/>
      <c r="M10" s="172" t="s">
        <v>77</v>
      </c>
      <c r="N10" s="173"/>
      <c r="O10" s="174"/>
      <c r="P10" s="175">
        <v>3.4000000000000002E-2</v>
      </c>
      <c r="Q10" s="176"/>
      <c r="R10" s="223"/>
    </row>
    <row r="11" spans="1:18" x14ac:dyDescent="0.35">
      <c r="A11" s="86"/>
      <c r="B11" s="177"/>
      <c r="C11" s="133"/>
      <c r="E11" s="178"/>
      <c r="F11" s="177"/>
      <c r="G11" s="231"/>
      <c r="K11" s="137"/>
      <c r="L11" s="138"/>
      <c r="M11" s="164"/>
      <c r="N11" s="140"/>
      <c r="P11" s="179"/>
      <c r="Q11" s="164"/>
      <c r="R11" s="223"/>
    </row>
    <row r="12" spans="1:18" x14ac:dyDescent="0.35">
      <c r="E12" s="178"/>
      <c r="K12" s="137"/>
    </row>
    <row r="13" spans="1:18" ht="15" thickBot="1" x14ac:dyDescent="0.4">
      <c r="A13" s="180" t="s">
        <v>78</v>
      </c>
      <c r="B13" s="180" t="s">
        <v>79</v>
      </c>
      <c r="C13" s="180" t="s">
        <v>80</v>
      </c>
      <c r="D13" s="180" t="s">
        <v>81</v>
      </c>
      <c r="E13" s="180" t="s">
        <v>82</v>
      </c>
      <c r="F13" s="180" t="s">
        <v>83</v>
      </c>
      <c r="G13" s="232" t="s">
        <v>84</v>
      </c>
      <c r="K13" s="137"/>
      <c r="L13" s="181" t="s">
        <v>78</v>
      </c>
      <c r="M13" s="181" t="s">
        <v>79</v>
      </c>
      <c r="N13" s="181" t="s">
        <v>80</v>
      </c>
      <c r="O13" s="181" t="s">
        <v>81</v>
      </c>
      <c r="P13" s="181" t="s">
        <v>82</v>
      </c>
      <c r="Q13" s="181" t="s">
        <v>83</v>
      </c>
      <c r="R13" s="226" t="s">
        <v>84</v>
      </c>
    </row>
    <row r="14" spans="1:18" x14ac:dyDescent="0.35">
      <c r="A14" s="132">
        <f>E6</f>
        <v>45536</v>
      </c>
      <c r="B14" s="133">
        <v>1</v>
      </c>
      <c r="C14" s="134">
        <f>E8</f>
        <v>1601557.3769193394</v>
      </c>
      <c r="D14" s="135">
        <f>ROUND(C14*$E$10/12,2)</f>
        <v>4537.75</v>
      </c>
      <c r="E14" s="135">
        <f t="shared" ref="E14:E77" si="0">PPMT($E$10/12,B14,$E$7,-$E$8,$E$9,0)</f>
        <v>11995.953400398814</v>
      </c>
      <c r="F14" s="135">
        <f>ROUND(PMT($E$10/12,E7,-E8,E9),2)</f>
        <v>16533.7</v>
      </c>
      <c r="G14" s="134">
        <f>C14-E14</f>
        <v>1589561.4235189406</v>
      </c>
      <c r="K14" s="137"/>
      <c r="L14" s="182">
        <f>P6</f>
        <v>45536</v>
      </c>
      <c r="M14" s="140">
        <v>1</v>
      </c>
      <c r="N14" s="148">
        <f>P8</f>
        <v>230611.35141146899</v>
      </c>
      <c r="O14" s="183">
        <f>ROUND(N14*$P$10/12,2)</f>
        <v>653.4</v>
      </c>
      <c r="P14" s="183">
        <f>PPMT($P$10/12,M14,$P$7,-$P$8,$P$9,0)</f>
        <v>2021.2383085608492</v>
      </c>
      <c r="Q14" s="183">
        <f>ROUND(PMT($P$10/12,P7,-P8,P9),2)</f>
        <v>2674.64</v>
      </c>
      <c r="R14" s="148">
        <f>N14-P14</f>
        <v>228590.11310290813</v>
      </c>
    </row>
    <row r="15" spans="1:18" x14ac:dyDescent="0.35">
      <c r="A15" s="132">
        <f>EDATE(A14,1)</f>
        <v>45566</v>
      </c>
      <c r="B15" s="133">
        <v>2</v>
      </c>
      <c r="C15" s="134">
        <f>G14</f>
        <v>1589561.4235189406</v>
      </c>
      <c r="D15" s="135">
        <f t="shared" ref="D15:D72" si="1">ROUND(C15*$E$10/12,2)</f>
        <v>4503.76</v>
      </c>
      <c r="E15" s="135">
        <f t="shared" si="0"/>
        <v>12029.941935033276</v>
      </c>
      <c r="F15" s="135">
        <f>F14</f>
        <v>16533.7</v>
      </c>
      <c r="G15" s="134">
        <f t="shared" ref="G15:G72" si="2">C15-E15</f>
        <v>1577531.4815839073</v>
      </c>
      <c r="K15" s="137"/>
      <c r="L15" s="182">
        <f>EDATE(L14,1)</f>
        <v>45566</v>
      </c>
      <c r="M15" s="140">
        <v>2</v>
      </c>
      <c r="N15" s="148">
        <f>R14</f>
        <v>228590.11310290813</v>
      </c>
      <c r="O15" s="183">
        <f t="shared" ref="O15:O78" si="3">ROUND(N15*$P$10/12,2)</f>
        <v>647.66999999999996</v>
      </c>
      <c r="P15" s="183">
        <f t="shared" ref="P15:P78" si="4">PPMT($P$10/12,M15,$P$7,-$P$8,$P$9,0)</f>
        <v>2026.9651504351048</v>
      </c>
      <c r="Q15" s="183">
        <f>Q14</f>
        <v>2674.64</v>
      </c>
      <c r="R15" s="148">
        <f t="shared" ref="R15:R72" si="5">N15-P15</f>
        <v>226563.14795247302</v>
      </c>
    </row>
    <row r="16" spans="1:18" x14ac:dyDescent="0.35">
      <c r="A16" s="132">
        <f>EDATE(A15,1)</f>
        <v>45597</v>
      </c>
      <c r="B16" s="133">
        <v>3</v>
      </c>
      <c r="C16" s="134">
        <f>G15</f>
        <v>1577531.4815839073</v>
      </c>
      <c r="D16" s="135">
        <f t="shared" si="1"/>
        <v>4469.67</v>
      </c>
      <c r="E16" s="135">
        <f t="shared" si="0"/>
        <v>12064.026770515873</v>
      </c>
      <c r="F16" s="135">
        <f t="shared" ref="F16:F79" si="6">F15</f>
        <v>16533.7</v>
      </c>
      <c r="G16" s="134">
        <f t="shared" si="2"/>
        <v>1565467.4548133914</v>
      </c>
      <c r="K16" s="137"/>
      <c r="L16" s="182">
        <f>EDATE(L15,1)</f>
        <v>45597</v>
      </c>
      <c r="M16" s="140">
        <v>3</v>
      </c>
      <c r="N16" s="148">
        <f>R15</f>
        <v>226563.14795247302</v>
      </c>
      <c r="O16" s="183">
        <f t="shared" si="3"/>
        <v>641.92999999999995</v>
      </c>
      <c r="P16" s="183">
        <f t="shared" si="4"/>
        <v>2032.7082183613379</v>
      </c>
      <c r="Q16" s="183">
        <f t="shared" ref="Q16:Q79" si="7">Q15</f>
        <v>2674.64</v>
      </c>
      <c r="R16" s="148">
        <f t="shared" si="5"/>
        <v>224530.43973411169</v>
      </c>
    </row>
    <row r="17" spans="1:18" x14ac:dyDescent="0.35">
      <c r="A17" s="132">
        <f t="shared" ref="A17:A80" si="8">EDATE(A16,1)</f>
        <v>45627</v>
      </c>
      <c r="B17" s="133">
        <v>4</v>
      </c>
      <c r="C17" s="134">
        <f t="shared" ref="C17:C72" si="9">G16</f>
        <v>1565467.4548133914</v>
      </c>
      <c r="D17" s="135">
        <f t="shared" si="1"/>
        <v>4435.49</v>
      </c>
      <c r="E17" s="135">
        <f t="shared" si="0"/>
        <v>12098.208179699001</v>
      </c>
      <c r="F17" s="135">
        <f t="shared" si="6"/>
        <v>16533.7</v>
      </c>
      <c r="G17" s="134">
        <f t="shared" si="2"/>
        <v>1553369.2466336924</v>
      </c>
      <c r="K17" s="137"/>
      <c r="L17" s="182">
        <f t="shared" ref="L17:L80" si="10">EDATE(L16,1)</f>
        <v>45627</v>
      </c>
      <c r="M17" s="140">
        <v>4</v>
      </c>
      <c r="N17" s="148">
        <f t="shared" ref="N17:N72" si="11">R16</f>
        <v>224530.43973411169</v>
      </c>
      <c r="O17" s="183">
        <f t="shared" si="3"/>
        <v>636.16999999999996</v>
      </c>
      <c r="P17" s="183">
        <f t="shared" si="4"/>
        <v>2038.4675583133619</v>
      </c>
      <c r="Q17" s="183">
        <f t="shared" si="7"/>
        <v>2674.64</v>
      </c>
      <c r="R17" s="148">
        <f t="shared" si="5"/>
        <v>222491.97217579832</v>
      </c>
    </row>
    <row r="18" spans="1:18" x14ac:dyDescent="0.35">
      <c r="A18" s="132">
        <f t="shared" si="8"/>
        <v>45658</v>
      </c>
      <c r="B18" s="133">
        <v>5</v>
      </c>
      <c r="C18" s="134">
        <f t="shared" si="9"/>
        <v>1553369.2466336924</v>
      </c>
      <c r="D18" s="135">
        <f t="shared" si="1"/>
        <v>4401.21</v>
      </c>
      <c r="E18" s="135">
        <f t="shared" si="0"/>
        <v>12132.486436208146</v>
      </c>
      <c r="F18" s="135">
        <f t="shared" si="6"/>
        <v>16533.7</v>
      </c>
      <c r="G18" s="134">
        <f t="shared" si="2"/>
        <v>1541236.7601974842</v>
      </c>
      <c r="K18" s="137"/>
      <c r="L18" s="182">
        <f t="shared" si="10"/>
        <v>45658</v>
      </c>
      <c r="M18" s="140">
        <v>5</v>
      </c>
      <c r="N18" s="148">
        <f t="shared" si="11"/>
        <v>222491.97217579832</v>
      </c>
      <c r="O18" s="183">
        <f t="shared" si="3"/>
        <v>630.39</v>
      </c>
      <c r="P18" s="183">
        <f t="shared" si="4"/>
        <v>2044.2432163952494</v>
      </c>
      <c r="Q18" s="183">
        <f t="shared" si="7"/>
        <v>2674.64</v>
      </c>
      <c r="R18" s="148">
        <f t="shared" si="5"/>
        <v>220447.72895940306</v>
      </c>
    </row>
    <row r="19" spans="1:18" x14ac:dyDescent="0.35">
      <c r="A19" s="132">
        <f t="shared" si="8"/>
        <v>45689</v>
      </c>
      <c r="B19" s="133">
        <v>6</v>
      </c>
      <c r="C19" s="134">
        <f t="shared" si="9"/>
        <v>1541236.7601974842</v>
      </c>
      <c r="D19" s="135">
        <f t="shared" si="1"/>
        <v>4366.84</v>
      </c>
      <c r="E19" s="135">
        <f t="shared" si="0"/>
        <v>12166.86181444407</v>
      </c>
      <c r="F19" s="135">
        <f t="shared" si="6"/>
        <v>16533.7</v>
      </c>
      <c r="G19" s="134">
        <f t="shared" si="2"/>
        <v>1529069.89838304</v>
      </c>
      <c r="K19" s="137"/>
      <c r="L19" s="182">
        <f t="shared" si="10"/>
        <v>45689</v>
      </c>
      <c r="M19" s="140">
        <v>6</v>
      </c>
      <c r="N19" s="148">
        <f t="shared" si="11"/>
        <v>220447.72895940306</v>
      </c>
      <c r="O19" s="183">
        <f t="shared" si="3"/>
        <v>624.6</v>
      </c>
      <c r="P19" s="183">
        <f t="shared" si="4"/>
        <v>2050.0352388417027</v>
      </c>
      <c r="Q19" s="183">
        <f t="shared" si="7"/>
        <v>2674.64</v>
      </c>
      <c r="R19" s="148">
        <f t="shared" si="5"/>
        <v>218397.69372056136</v>
      </c>
    </row>
    <row r="20" spans="1:18" x14ac:dyDescent="0.35">
      <c r="A20" s="132">
        <f t="shared" si="8"/>
        <v>45717</v>
      </c>
      <c r="B20" s="133">
        <v>7</v>
      </c>
      <c r="C20" s="134">
        <f t="shared" si="9"/>
        <v>1529069.89838304</v>
      </c>
      <c r="D20" s="135">
        <f t="shared" si="1"/>
        <v>4332.3599999999997</v>
      </c>
      <c r="E20" s="135">
        <f t="shared" si="0"/>
        <v>12201.334589584994</v>
      </c>
      <c r="F20" s="135">
        <f t="shared" si="6"/>
        <v>16533.7</v>
      </c>
      <c r="G20" s="134">
        <f t="shared" si="2"/>
        <v>1516868.563793455</v>
      </c>
      <c r="K20" s="137"/>
      <c r="L20" s="182">
        <f t="shared" si="10"/>
        <v>45717</v>
      </c>
      <c r="M20" s="140">
        <v>7</v>
      </c>
      <c r="N20" s="148">
        <f t="shared" si="11"/>
        <v>218397.69372056136</v>
      </c>
      <c r="O20" s="183">
        <f t="shared" si="3"/>
        <v>618.79</v>
      </c>
      <c r="P20" s="183">
        <f t="shared" si="4"/>
        <v>2055.8436720184213</v>
      </c>
      <c r="Q20" s="183">
        <f t="shared" si="7"/>
        <v>2674.64</v>
      </c>
      <c r="R20" s="148">
        <f t="shared" si="5"/>
        <v>216341.85004854295</v>
      </c>
    </row>
    <row r="21" spans="1:18" x14ac:dyDescent="0.35">
      <c r="A21" s="132">
        <f>EDATE(A20,1)</f>
        <v>45748</v>
      </c>
      <c r="B21" s="133">
        <v>8</v>
      </c>
      <c r="C21" s="134">
        <f t="shared" si="9"/>
        <v>1516868.563793455</v>
      </c>
      <c r="D21" s="135">
        <f t="shared" si="1"/>
        <v>4297.79</v>
      </c>
      <c r="E21" s="135">
        <f t="shared" si="0"/>
        <v>12235.905037588818</v>
      </c>
      <c r="F21" s="135">
        <f t="shared" si="6"/>
        <v>16533.7</v>
      </c>
      <c r="G21" s="134">
        <f t="shared" si="2"/>
        <v>1504632.6587558661</v>
      </c>
      <c r="K21" s="137"/>
      <c r="L21" s="182">
        <f>EDATE(L20,1)</f>
        <v>45748</v>
      </c>
      <c r="M21" s="140">
        <v>8</v>
      </c>
      <c r="N21" s="148">
        <f t="shared" si="11"/>
        <v>216341.85004854295</v>
      </c>
      <c r="O21" s="183">
        <f t="shared" si="3"/>
        <v>612.97</v>
      </c>
      <c r="P21" s="183">
        <f t="shared" si="4"/>
        <v>2061.6685624224733</v>
      </c>
      <c r="Q21" s="183">
        <f t="shared" si="7"/>
        <v>2674.64</v>
      </c>
      <c r="R21" s="148">
        <f t="shared" si="5"/>
        <v>214280.18148612048</v>
      </c>
    </row>
    <row r="22" spans="1:18" x14ac:dyDescent="0.35">
      <c r="A22" s="132">
        <f t="shared" si="8"/>
        <v>45778</v>
      </c>
      <c r="B22" s="133">
        <v>9</v>
      </c>
      <c r="C22" s="134">
        <f t="shared" si="9"/>
        <v>1504632.6587558661</v>
      </c>
      <c r="D22" s="135">
        <f t="shared" si="1"/>
        <v>4263.13</v>
      </c>
      <c r="E22" s="135">
        <f t="shared" si="0"/>
        <v>12270.573435195322</v>
      </c>
      <c r="F22" s="135">
        <f t="shared" si="6"/>
        <v>16533.7</v>
      </c>
      <c r="G22" s="134">
        <f t="shared" si="2"/>
        <v>1492362.0853206709</v>
      </c>
      <c r="K22" s="137"/>
      <c r="L22" s="182">
        <f t="shared" si="10"/>
        <v>45778</v>
      </c>
      <c r="M22" s="140">
        <v>9</v>
      </c>
      <c r="N22" s="148">
        <f t="shared" si="11"/>
        <v>214280.18148612048</v>
      </c>
      <c r="O22" s="183">
        <f t="shared" si="3"/>
        <v>607.13</v>
      </c>
      <c r="P22" s="183">
        <f t="shared" si="4"/>
        <v>2067.5099566826698</v>
      </c>
      <c r="Q22" s="183">
        <f t="shared" si="7"/>
        <v>2674.64</v>
      </c>
      <c r="R22" s="148">
        <f t="shared" si="5"/>
        <v>212212.67152943779</v>
      </c>
    </row>
    <row r="23" spans="1:18" x14ac:dyDescent="0.35">
      <c r="A23" s="132">
        <f t="shared" si="8"/>
        <v>45809</v>
      </c>
      <c r="B23" s="133">
        <v>10</v>
      </c>
      <c r="C23" s="134">
        <f t="shared" si="9"/>
        <v>1492362.0853206709</v>
      </c>
      <c r="D23" s="135">
        <f t="shared" si="1"/>
        <v>4228.3599999999997</v>
      </c>
      <c r="E23" s="135">
        <f t="shared" si="0"/>
        <v>12305.340059928374</v>
      </c>
      <c r="F23" s="135">
        <f t="shared" si="6"/>
        <v>16533.7</v>
      </c>
      <c r="G23" s="134">
        <f t="shared" si="2"/>
        <v>1480056.7452607425</v>
      </c>
      <c r="K23" s="137"/>
      <c r="L23" s="182">
        <f t="shared" si="10"/>
        <v>45809</v>
      </c>
      <c r="M23" s="140">
        <v>10</v>
      </c>
      <c r="N23" s="148">
        <f t="shared" si="11"/>
        <v>212212.67152943779</v>
      </c>
      <c r="O23" s="183">
        <f t="shared" si="3"/>
        <v>601.27</v>
      </c>
      <c r="P23" s="183">
        <f t="shared" si="4"/>
        <v>2073.3679015599378</v>
      </c>
      <c r="Q23" s="183">
        <f t="shared" si="7"/>
        <v>2674.64</v>
      </c>
      <c r="R23" s="148">
        <f t="shared" si="5"/>
        <v>210139.30362787785</v>
      </c>
    </row>
    <row r="24" spans="1:18" x14ac:dyDescent="0.35">
      <c r="A24" s="132">
        <f t="shared" si="8"/>
        <v>45839</v>
      </c>
      <c r="B24" s="133">
        <v>11</v>
      </c>
      <c r="C24" s="134">
        <f t="shared" si="9"/>
        <v>1480056.7452607425</v>
      </c>
      <c r="D24" s="135">
        <f t="shared" si="1"/>
        <v>4193.49</v>
      </c>
      <c r="E24" s="135">
        <f t="shared" si="0"/>
        <v>12340.205190098171</v>
      </c>
      <c r="F24" s="135">
        <f t="shared" si="6"/>
        <v>16533.7</v>
      </c>
      <c r="G24" s="134">
        <f t="shared" si="2"/>
        <v>1467716.5400706443</v>
      </c>
      <c r="L24" s="182">
        <f t="shared" si="10"/>
        <v>45839</v>
      </c>
      <c r="M24" s="140">
        <v>11</v>
      </c>
      <c r="N24" s="148">
        <f t="shared" si="11"/>
        <v>210139.30362787785</v>
      </c>
      <c r="O24" s="183">
        <f t="shared" si="3"/>
        <v>595.39</v>
      </c>
      <c r="P24" s="183">
        <f t="shared" si="4"/>
        <v>2079.2424439476908</v>
      </c>
      <c r="Q24" s="183">
        <f t="shared" si="7"/>
        <v>2674.64</v>
      </c>
      <c r="R24" s="148">
        <f t="shared" si="5"/>
        <v>208060.06118393014</v>
      </c>
    </row>
    <row r="25" spans="1:18" x14ac:dyDescent="0.35">
      <c r="A25" s="132">
        <f t="shared" si="8"/>
        <v>45870</v>
      </c>
      <c r="B25" s="133">
        <v>12</v>
      </c>
      <c r="C25" s="134">
        <f t="shared" si="9"/>
        <v>1467716.5400706443</v>
      </c>
      <c r="D25" s="135">
        <f t="shared" si="1"/>
        <v>4158.53</v>
      </c>
      <c r="E25" s="135">
        <f t="shared" si="0"/>
        <v>12375.169104803452</v>
      </c>
      <c r="F25" s="135">
        <f t="shared" si="6"/>
        <v>16533.7</v>
      </c>
      <c r="G25" s="134">
        <f t="shared" si="2"/>
        <v>1455341.370965841</v>
      </c>
      <c r="L25" s="182">
        <f t="shared" si="10"/>
        <v>45870</v>
      </c>
      <c r="M25" s="140">
        <v>12</v>
      </c>
      <c r="N25" s="148">
        <f t="shared" si="11"/>
        <v>208060.06118393014</v>
      </c>
      <c r="O25" s="183">
        <f t="shared" si="3"/>
        <v>589.5</v>
      </c>
      <c r="P25" s="183">
        <f t="shared" si="4"/>
        <v>2085.1336308722093</v>
      </c>
      <c r="Q25" s="183">
        <f t="shared" si="7"/>
        <v>2674.64</v>
      </c>
      <c r="R25" s="148">
        <f t="shared" si="5"/>
        <v>205974.92755305793</v>
      </c>
    </row>
    <row r="26" spans="1:18" x14ac:dyDescent="0.35">
      <c r="A26" s="132">
        <f t="shared" si="8"/>
        <v>45901</v>
      </c>
      <c r="B26" s="133">
        <v>13</v>
      </c>
      <c r="C26" s="134">
        <f t="shared" si="9"/>
        <v>1455341.370965841</v>
      </c>
      <c r="D26" s="135">
        <f t="shared" si="1"/>
        <v>4123.47</v>
      </c>
      <c r="E26" s="135">
        <f t="shared" si="0"/>
        <v>12410.232083933724</v>
      </c>
      <c r="F26" s="135">
        <f t="shared" si="6"/>
        <v>16533.7</v>
      </c>
      <c r="G26" s="134">
        <f t="shared" si="2"/>
        <v>1442931.1388819073</v>
      </c>
      <c r="L26" s="182">
        <f t="shared" si="10"/>
        <v>45901</v>
      </c>
      <c r="M26" s="140">
        <v>13</v>
      </c>
      <c r="N26" s="148">
        <f t="shared" si="11"/>
        <v>205974.92755305793</v>
      </c>
      <c r="O26" s="183">
        <f t="shared" si="3"/>
        <v>583.6</v>
      </c>
      <c r="P26" s="183">
        <f t="shared" si="4"/>
        <v>2091.041509493014</v>
      </c>
      <c r="Q26" s="183">
        <f t="shared" si="7"/>
        <v>2674.64</v>
      </c>
      <c r="R26" s="148">
        <f t="shared" si="5"/>
        <v>203883.88604356491</v>
      </c>
    </row>
    <row r="27" spans="1:18" x14ac:dyDescent="0.35">
      <c r="A27" s="132">
        <f t="shared" si="8"/>
        <v>45931</v>
      </c>
      <c r="B27" s="133">
        <v>14</v>
      </c>
      <c r="C27" s="134">
        <f t="shared" si="9"/>
        <v>1442931.1388819073</v>
      </c>
      <c r="D27" s="135">
        <f t="shared" si="1"/>
        <v>4088.3</v>
      </c>
      <c r="E27" s="135">
        <f t="shared" si="0"/>
        <v>12445.394408171538</v>
      </c>
      <c r="F27" s="135">
        <f t="shared" si="6"/>
        <v>16533.7</v>
      </c>
      <c r="G27" s="134">
        <f t="shared" si="2"/>
        <v>1430485.7444737358</v>
      </c>
      <c r="L27" s="182">
        <f t="shared" si="10"/>
        <v>45931</v>
      </c>
      <c r="M27" s="140">
        <v>14</v>
      </c>
      <c r="N27" s="148">
        <f t="shared" si="11"/>
        <v>203883.88604356491</v>
      </c>
      <c r="O27" s="183">
        <f t="shared" si="3"/>
        <v>577.66999999999996</v>
      </c>
      <c r="P27" s="183">
        <f t="shared" si="4"/>
        <v>2096.9661271032442</v>
      </c>
      <c r="Q27" s="183">
        <f t="shared" si="7"/>
        <v>2674.64</v>
      </c>
      <c r="R27" s="148">
        <f t="shared" si="5"/>
        <v>201786.91991646166</v>
      </c>
    </row>
    <row r="28" spans="1:18" x14ac:dyDescent="0.35">
      <c r="A28" s="132">
        <f t="shared" si="8"/>
        <v>45962</v>
      </c>
      <c r="B28" s="133">
        <v>15</v>
      </c>
      <c r="C28" s="134">
        <f t="shared" si="9"/>
        <v>1430485.7444737358</v>
      </c>
      <c r="D28" s="135">
        <f t="shared" si="1"/>
        <v>4053.04</v>
      </c>
      <c r="E28" s="135">
        <f t="shared" si="0"/>
        <v>12480.656358994693</v>
      </c>
      <c r="F28" s="135">
        <f t="shared" si="6"/>
        <v>16533.7</v>
      </c>
      <c r="G28" s="134">
        <f t="shared" si="2"/>
        <v>1418005.088114741</v>
      </c>
      <c r="L28" s="182">
        <f t="shared" si="10"/>
        <v>45962</v>
      </c>
      <c r="M28" s="140">
        <v>15</v>
      </c>
      <c r="N28" s="148">
        <f t="shared" si="11"/>
        <v>201786.91991646166</v>
      </c>
      <c r="O28" s="183">
        <f t="shared" si="3"/>
        <v>571.73</v>
      </c>
      <c r="P28" s="183">
        <f t="shared" si="4"/>
        <v>2102.9075311300367</v>
      </c>
      <c r="Q28" s="183">
        <f t="shared" si="7"/>
        <v>2674.64</v>
      </c>
      <c r="R28" s="148">
        <f t="shared" si="5"/>
        <v>199684.01238533162</v>
      </c>
    </row>
    <row r="29" spans="1:18" x14ac:dyDescent="0.35">
      <c r="A29" s="132">
        <f t="shared" si="8"/>
        <v>45992</v>
      </c>
      <c r="B29" s="133">
        <v>16</v>
      </c>
      <c r="C29" s="134">
        <f t="shared" si="9"/>
        <v>1418005.088114741</v>
      </c>
      <c r="D29" s="135">
        <f t="shared" si="1"/>
        <v>4017.68</v>
      </c>
      <c r="E29" s="135">
        <f t="shared" si="0"/>
        <v>12516.018218678511</v>
      </c>
      <c r="F29" s="135">
        <f t="shared" si="6"/>
        <v>16533.7</v>
      </c>
      <c r="G29" s="134">
        <f t="shared" si="2"/>
        <v>1405489.0698960626</v>
      </c>
      <c r="L29" s="182">
        <f t="shared" si="10"/>
        <v>45992</v>
      </c>
      <c r="M29" s="140">
        <v>16</v>
      </c>
      <c r="N29" s="148">
        <f t="shared" si="11"/>
        <v>199684.01238533162</v>
      </c>
      <c r="O29" s="183">
        <f t="shared" si="3"/>
        <v>565.77</v>
      </c>
      <c r="P29" s="183">
        <f t="shared" si="4"/>
        <v>2108.8657691349053</v>
      </c>
      <c r="Q29" s="183">
        <f t="shared" si="7"/>
        <v>2674.64</v>
      </c>
      <c r="R29" s="148">
        <f t="shared" si="5"/>
        <v>197575.14661619673</v>
      </c>
    </row>
    <row r="30" spans="1:18" x14ac:dyDescent="0.35">
      <c r="A30" s="132">
        <f t="shared" si="8"/>
        <v>46023</v>
      </c>
      <c r="B30" s="133">
        <v>17</v>
      </c>
      <c r="C30" s="134">
        <f t="shared" si="9"/>
        <v>1405489.0698960626</v>
      </c>
      <c r="D30" s="135">
        <f t="shared" si="1"/>
        <v>3982.22</v>
      </c>
      <c r="E30" s="135">
        <f t="shared" si="0"/>
        <v>12551.480270298098</v>
      </c>
      <c r="F30" s="135">
        <f t="shared" si="6"/>
        <v>16533.7</v>
      </c>
      <c r="G30" s="134">
        <f t="shared" si="2"/>
        <v>1392937.5896257644</v>
      </c>
      <c r="L30" s="182">
        <f t="shared" si="10"/>
        <v>46023</v>
      </c>
      <c r="M30" s="140">
        <v>17</v>
      </c>
      <c r="N30" s="148">
        <f t="shared" si="11"/>
        <v>197575.14661619673</v>
      </c>
      <c r="O30" s="183">
        <f t="shared" si="3"/>
        <v>559.79999999999995</v>
      </c>
      <c r="P30" s="183">
        <f t="shared" si="4"/>
        <v>2114.8408888141207</v>
      </c>
      <c r="Q30" s="183">
        <f t="shared" si="7"/>
        <v>2674.64</v>
      </c>
      <c r="R30" s="148">
        <f t="shared" si="5"/>
        <v>195460.3057273826</v>
      </c>
    </row>
    <row r="31" spans="1:18" x14ac:dyDescent="0.35">
      <c r="A31" s="132">
        <f t="shared" si="8"/>
        <v>46054</v>
      </c>
      <c r="B31" s="133">
        <v>18</v>
      </c>
      <c r="C31" s="134">
        <f t="shared" si="9"/>
        <v>1392937.5896257644</v>
      </c>
      <c r="D31" s="135">
        <f t="shared" si="1"/>
        <v>3946.66</v>
      </c>
      <c r="E31" s="135">
        <f t="shared" si="0"/>
        <v>12587.042797730612</v>
      </c>
      <c r="F31" s="135">
        <f t="shared" si="6"/>
        <v>16533.7</v>
      </c>
      <c r="G31" s="134">
        <f t="shared" si="2"/>
        <v>1380350.5468280339</v>
      </c>
      <c r="L31" s="182">
        <f t="shared" si="10"/>
        <v>46054</v>
      </c>
      <c r="M31" s="140">
        <v>18</v>
      </c>
      <c r="N31" s="148">
        <f t="shared" si="11"/>
        <v>195460.3057273826</v>
      </c>
      <c r="O31" s="183">
        <f t="shared" si="3"/>
        <v>553.79999999999995</v>
      </c>
      <c r="P31" s="183">
        <f t="shared" si="4"/>
        <v>2120.8329379990942</v>
      </c>
      <c r="Q31" s="183">
        <f t="shared" si="7"/>
        <v>2674.64</v>
      </c>
      <c r="R31" s="148">
        <f t="shared" si="5"/>
        <v>193339.47278938349</v>
      </c>
    </row>
    <row r="32" spans="1:18" x14ac:dyDescent="0.35">
      <c r="A32" s="132">
        <f t="shared" si="8"/>
        <v>46082</v>
      </c>
      <c r="B32" s="133">
        <v>19</v>
      </c>
      <c r="C32" s="134">
        <f t="shared" si="9"/>
        <v>1380350.5468280339</v>
      </c>
      <c r="D32" s="135">
        <f t="shared" si="1"/>
        <v>3910.99</v>
      </c>
      <c r="E32" s="135">
        <f t="shared" si="0"/>
        <v>12622.706085657514</v>
      </c>
      <c r="F32" s="135">
        <f t="shared" si="6"/>
        <v>16533.7</v>
      </c>
      <c r="G32" s="134">
        <f t="shared" si="2"/>
        <v>1367727.8407423764</v>
      </c>
      <c r="L32" s="182">
        <f t="shared" si="10"/>
        <v>46082</v>
      </c>
      <c r="M32" s="140">
        <v>19</v>
      </c>
      <c r="N32" s="148">
        <f t="shared" si="11"/>
        <v>193339.47278938349</v>
      </c>
      <c r="O32" s="183">
        <f t="shared" si="3"/>
        <v>547.79999999999995</v>
      </c>
      <c r="P32" s="183">
        <f t="shared" si="4"/>
        <v>2126.8419646567581</v>
      </c>
      <c r="Q32" s="183">
        <f t="shared" si="7"/>
        <v>2674.64</v>
      </c>
      <c r="R32" s="148">
        <f t="shared" si="5"/>
        <v>191212.63082472674</v>
      </c>
    </row>
    <row r="33" spans="1:18" x14ac:dyDescent="0.35">
      <c r="A33" s="132">
        <f t="shared" si="8"/>
        <v>46113</v>
      </c>
      <c r="B33" s="133">
        <v>20</v>
      </c>
      <c r="C33" s="134">
        <f t="shared" si="9"/>
        <v>1367727.8407423764</v>
      </c>
      <c r="D33" s="135">
        <f t="shared" si="1"/>
        <v>3875.23</v>
      </c>
      <c r="E33" s="135">
        <f t="shared" si="0"/>
        <v>12658.470419566876</v>
      </c>
      <c r="F33" s="135">
        <f t="shared" si="6"/>
        <v>16533.7</v>
      </c>
      <c r="G33" s="134">
        <f t="shared" si="2"/>
        <v>1355069.3703228096</v>
      </c>
      <c r="L33" s="182">
        <f t="shared" si="10"/>
        <v>46113</v>
      </c>
      <c r="M33" s="140">
        <v>20</v>
      </c>
      <c r="N33" s="148">
        <f t="shared" si="11"/>
        <v>191212.63082472674</v>
      </c>
      <c r="O33" s="183">
        <f t="shared" si="3"/>
        <v>541.77</v>
      </c>
      <c r="P33" s="183">
        <f t="shared" si="4"/>
        <v>2132.8680168899523</v>
      </c>
      <c r="Q33" s="183">
        <f t="shared" si="7"/>
        <v>2674.64</v>
      </c>
      <c r="R33" s="148">
        <f t="shared" si="5"/>
        <v>189079.76280783679</v>
      </c>
    </row>
    <row r="34" spans="1:18" x14ac:dyDescent="0.35">
      <c r="A34" s="132">
        <f t="shared" si="8"/>
        <v>46143</v>
      </c>
      <c r="B34" s="133">
        <v>21</v>
      </c>
      <c r="C34" s="134">
        <f t="shared" si="9"/>
        <v>1355069.3703228096</v>
      </c>
      <c r="D34" s="135">
        <f t="shared" si="1"/>
        <v>3839.36</v>
      </c>
      <c r="E34" s="135">
        <f t="shared" si="0"/>
        <v>12694.336085755647</v>
      </c>
      <c r="F34" s="135">
        <f t="shared" si="6"/>
        <v>16533.7</v>
      </c>
      <c r="G34" s="134">
        <f t="shared" si="2"/>
        <v>1342375.0342370539</v>
      </c>
      <c r="L34" s="182">
        <f t="shared" si="10"/>
        <v>46143</v>
      </c>
      <c r="M34" s="140">
        <v>21</v>
      </c>
      <c r="N34" s="148">
        <f t="shared" si="11"/>
        <v>189079.76280783679</v>
      </c>
      <c r="O34" s="183">
        <f t="shared" si="3"/>
        <v>535.73</v>
      </c>
      <c r="P34" s="183">
        <f t="shared" si="4"/>
        <v>2138.9111429378072</v>
      </c>
      <c r="Q34" s="183">
        <f t="shared" si="7"/>
        <v>2674.64</v>
      </c>
      <c r="R34" s="148">
        <f t="shared" si="5"/>
        <v>186940.85166489898</v>
      </c>
    </row>
    <row r="35" spans="1:18" x14ac:dyDescent="0.35">
      <c r="A35" s="132">
        <f t="shared" si="8"/>
        <v>46174</v>
      </c>
      <c r="B35" s="133">
        <v>22</v>
      </c>
      <c r="C35" s="134">
        <f t="shared" si="9"/>
        <v>1342375.0342370539</v>
      </c>
      <c r="D35" s="135">
        <f t="shared" si="1"/>
        <v>3803.4</v>
      </c>
      <c r="E35" s="135">
        <f t="shared" si="0"/>
        <v>12730.303371331958</v>
      </c>
      <c r="F35" s="135">
        <f t="shared" si="6"/>
        <v>16533.7</v>
      </c>
      <c r="G35" s="134">
        <f t="shared" si="2"/>
        <v>1329644.7308657221</v>
      </c>
      <c r="L35" s="182">
        <f t="shared" si="10"/>
        <v>46174</v>
      </c>
      <c r="M35" s="140">
        <v>22</v>
      </c>
      <c r="N35" s="148">
        <f t="shared" si="11"/>
        <v>186940.85166489898</v>
      </c>
      <c r="O35" s="183">
        <f t="shared" si="3"/>
        <v>529.66999999999996</v>
      </c>
      <c r="P35" s="183">
        <f t="shared" si="4"/>
        <v>2144.971391176131</v>
      </c>
      <c r="Q35" s="183">
        <f t="shared" si="7"/>
        <v>2674.64</v>
      </c>
      <c r="R35" s="148">
        <f t="shared" si="5"/>
        <v>184795.88027372284</v>
      </c>
    </row>
    <row r="36" spans="1:18" x14ac:dyDescent="0.35">
      <c r="A36" s="132">
        <f t="shared" si="8"/>
        <v>46204</v>
      </c>
      <c r="B36" s="133">
        <v>23</v>
      </c>
      <c r="C36" s="134">
        <f t="shared" si="9"/>
        <v>1329644.7308657221</v>
      </c>
      <c r="D36" s="135">
        <f t="shared" si="1"/>
        <v>3767.33</v>
      </c>
      <c r="E36" s="135">
        <f t="shared" si="0"/>
        <v>12766.372564217398</v>
      </c>
      <c r="F36" s="135">
        <f t="shared" si="6"/>
        <v>16533.7</v>
      </c>
      <c r="G36" s="134">
        <f t="shared" si="2"/>
        <v>1316878.3583015047</v>
      </c>
      <c r="L36" s="182">
        <f t="shared" si="10"/>
        <v>46204</v>
      </c>
      <c r="M36" s="140">
        <v>23</v>
      </c>
      <c r="N36" s="148">
        <f t="shared" si="11"/>
        <v>184795.88027372284</v>
      </c>
      <c r="O36" s="183">
        <f t="shared" si="3"/>
        <v>523.59</v>
      </c>
      <c r="P36" s="183">
        <f t="shared" si="4"/>
        <v>2151.0488101177966</v>
      </c>
      <c r="Q36" s="183">
        <f t="shared" si="7"/>
        <v>2674.64</v>
      </c>
      <c r="R36" s="148">
        <f t="shared" si="5"/>
        <v>182644.83146360505</v>
      </c>
    </row>
    <row r="37" spans="1:18" x14ac:dyDescent="0.35">
      <c r="A37" s="132">
        <f t="shared" si="8"/>
        <v>46235</v>
      </c>
      <c r="B37" s="133">
        <v>24</v>
      </c>
      <c r="C37" s="134">
        <f t="shared" si="9"/>
        <v>1316878.3583015047</v>
      </c>
      <c r="D37" s="135">
        <f t="shared" si="1"/>
        <v>3731.16</v>
      </c>
      <c r="E37" s="135">
        <f t="shared" si="0"/>
        <v>12802.543953149348</v>
      </c>
      <c r="F37" s="135">
        <f t="shared" si="6"/>
        <v>16533.7</v>
      </c>
      <c r="G37" s="134">
        <f t="shared" si="2"/>
        <v>1304075.8143483554</v>
      </c>
      <c r="L37" s="182">
        <f t="shared" si="10"/>
        <v>46235</v>
      </c>
      <c r="M37" s="140">
        <v>24</v>
      </c>
      <c r="N37" s="148">
        <f t="shared" si="11"/>
        <v>182644.83146360505</v>
      </c>
      <c r="O37" s="183">
        <f t="shared" si="3"/>
        <v>517.49</v>
      </c>
      <c r="P37" s="183">
        <f t="shared" si="4"/>
        <v>2157.1434484131305</v>
      </c>
      <c r="Q37" s="183">
        <f t="shared" si="7"/>
        <v>2674.64</v>
      </c>
      <c r="R37" s="148">
        <f t="shared" si="5"/>
        <v>180487.68801519193</v>
      </c>
    </row>
    <row r="38" spans="1:18" x14ac:dyDescent="0.35">
      <c r="A38" s="132">
        <f t="shared" si="8"/>
        <v>46266</v>
      </c>
      <c r="B38" s="133">
        <v>25</v>
      </c>
      <c r="C38" s="134">
        <f t="shared" si="9"/>
        <v>1304075.8143483554</v>
      </c>
      <c r="D38" s="135">
        <f t="shared" si="1"/>
        <v>3694.88</v>
      </c>
      <c r="E38" s="135">
        <f t="shared" si="0"/>
        <v>12838.81782768327</v>
      </c>
      <c r="F38" s="135">
        <f t="shared" si="6"/>
        <v>16533.7</v>
      </c>
      <c r="G38" s="134">
        <f t="shared" si="2"/>
        <v>1291236.9965206722</v>
      </c>
      <c r="L38" s="182">
        <f t="shared" si="10"/>
        <v>46266</v>
      </c>
      <c r="M38" s="140">
        <v>25</v>
      </c>
      <c r="N38" s="148">
        <f t="shared" si="11"/>
        <v>180487.68801519193</v>
      </c>
      <c r="O38" s="183">
        <f t="shared" si="3"/>
        <v>511.38</v>
      </c>
      <c r="P38" s="183">
        <f t="shared" si="4"/>
        <v>2163.255354850301</v>
      </c>
      <c r="Q38" s="183">
        <f t="shared" si="7"/>
        <v>2674.64</v>
      </c>
      <c r="R38" s="148">
        <f t="shared" si="5"/>
        <v>178324.43266034164</v>
      </c>
    </row>
    <row r="39" spans="1:18" x14ac:dyDescent="0.35">
      <c r="A39" s="132">
        <f t="shared" si="8"/>
        <v>46296</v>
      </c>
      <c r="B39" s="133">
        <v>26</v>
      </c>
      <c r="C39" s="134">
        <f t="shared" si="9"/>
        <v>1291236.9965206722</v>
      </c>
      <c r="D39" s="135">
        <f t="shared" si="1"/>
        <v>3658.5</v>
      </c>
      <c r="E39" s="135">
        <f t="shared" si="0"/>
        <v>12875.194478195037</v>
      </c>
      <c r="F39" s="135">
        <f t="shared" si="6"/>
        <v>16533.7</v>
      </c>
      <c r="G39" s="134">
        <f t="shared" si="2"/>
        <v>1278361.8020424773</v>
      </c>
      <c r="L39" s="182">
        <f t="shared" si="10"/>
        <v>46296</v>
      </c>
      <c r="M39" s="140">
        <v>26</v>
      </c>
      <c r="N39" s="148">
        <f t="shared" si="11"/>
        <v>178324.43266034164</v>
      </c>
      <c r="O39" s="183">
        <f t="shared" si="3"/>
        <v>505.25</v>
      </c>
      <c r="P39" s="183">
        <f t="shared" si="4"/>
        <v>2169.3845783557099</v>
      </c>
      <c r="Q39" s="183">
        <f t="shared" si="7"/>
        <v>2674.64</v>
      </c>
      <c r="R39" s="148">
        <f t="shared" si="5"/>
        <v>176155.04808198594</v>
      </c>
    </row>
    <row r="40" spans="1:18" x14ac:dyDescent="0.35">
      <c r="A40" s="132">
        <f t="shared" si="8"/>
        <v>46327</v>
      </c>
      <c r="B40" s="133">
        <v>27</v>
      </c>
      <c r="C40" s="134">
        <f t="shared" si="9"/>
        <v>1278361.8020424773</v>
      </c>
      <c r="D40" s="135">
        <f t="shared" si="1"/>
        <v>3622.03</v>
      </c>
      <c r="E40" s="135">
        <f t="shared" si="0"/>
        <v>12911.674195883257</v>
      </c>
      <c r="F40" s="135">
        <f t="shared" si="6"/>
        <v>16533.7</v>
      </c>
      <c r="G40" s="134">
        <f t="shared" si="2"/>
        <v>1265450.127846594</v>
      </c>
      <c r="L40" s="182">
        <f t="shared" si="10"/>
        <v>46327</v>
      </c>
      <c r="M40" s="140">
        <v>27</v>
      </c>
      <c r="N40" s="148">
        <f t="shared" si="11"/>
        <v>176155.04808198594</v>
      </c>
      <c r="O40" s="183">
        <f t="shared" si="3"/>
        <v>499.11</v>
      </c>
      <c r="P40" s="183">
        <f t="shared" si="4"/>
        <v>2175.5311679943843</v>
      </c>
      <c r="Q40" s="183">
        <f t="shared" si="7"/>
        <v>2674.64</v>
      </c>
      <c r="R40" s="148">
        <f t="shared" si="5"/>
        <v>173979.51691399154</v>
      </c>
    </row>
    <row r="41" spans="1:18" x14ac:dyDescent="0.35">
      <c r="A41" s="132">
        <f t="shared" si="8"/>
        <v>46357</v>
      </c>
      <c r="B41" s="133">
        <v>28</v>
      </c>
      <c r="C41" s="134">
        <f t="shared" si="9"/>
        <v>1265450.127846594</v>
      </c>
      <c r="D41" s="135">
        <f t="shared" si="1"/>
        <v>3585.44</v>
      </c>
      <c r="E41" s="135">
        <f t="shared" si="0"/>
        <v>12948.257272771594</v>
      </c>
      <c r="F41" s="135">
        <f t="shared" si="6"/>
        <v>16533.7</v>
      </c>
      <c r="G41" s="134">
        <f t="shared" si="2"/>
        <v>1252501.8705738224</v>
      </c>
      <c r="L41" s="182">
        <f t="shared" si="10"/>
        <v>46357</v>
      </c>
      <c r="M41" s="140">
        <v>28</v>
      </c>
      <c r="N41" s="148">
        <f t="shared" si="11"/>
        <v>173979.51691399154</v>
      </c>
      <c r="O41" s="183">
        <f t="shared" si="3"/>
        <v>492.94</v>
      </c>
      <c r="P41" s="183">
        <f t="shared" si="4"/>
        <v>2181.6951729703687</v>
      </c>
      <c r="Q41" s="183">
        <f t="shared" si="7"/>
        <v>2674.64</v>
      </c>
      <c r="R41" s="148">
        <f t="shared" si="5"/>
        <v>171797.82174102118</v>
      </c>
    </row>
    <row r="42" spans="1:18" x14ac:dyDescent="0.35">
      <c r="A42" s="132">
        <f t="shared" si="8"/>
        <v>46388</v>
      </c>
      <c r="B42" s="133">
        <v>29</v>
      </c>
      <c r="C42" s="134">
        <f t="shared" si="9"/>
        <v>1252501.8705738224</v>
      </c>
      <c r="D42" s="135">
        <f t="shared" si="1"/>
        <v>3548.76</v>
      </c>
      <c r="E42" s="135">
        <f t="shared" si="0"/>
        <v>12984.944001711114</v>
      </c>
      <c r="F42" s="135">
        <f t="shared" si="6"/>
        <v>16533.7</v>
      </c>
      <c r="G42" s="134">
        <f t="shared" si="2"/>
        <v>1239516.9265721112</v>
      </c>
      <c r="L42" s="182">
        <f t="shared" si="10"/>
        <v>46388</v>
      </c>
      <c r="M42" s="140">
        <v>29</v>
      </c>
      <c r="N42" s="148">
        <f t="shared" si="11"/>
        <v>171797.82174102118</v>
      </c>
      <c r="O42" s="183">
        <f t="shared" si="3"/>
        <v>486.76</v>
      </c>
      <c r="P42" s="183">
        <f t="shared" si="4"/>
        <v>2187.8766426271181</v>
      </c>
      <c r="Q42" s="183">
        <f t="shared" si="7"/>
        <v>2674.64</v>
      </c>
      <c r="R42" s="148">
        <f t="shared" si="5"/>
        <v>169609.94509839406</v>
      </c>
    </row>
    <row r="43" spans="1:18" x14ac:dyDescent="0.35">
      <c r="A43" s="132">
        <f t="shared" si="8"/>
        <v>46419</v>
      </c>
      <c r="B43" s="133">
        <v>30</v>
      </c>
      <c r="C43" s="134">
        <f t="shared" si="9"/>
        <v>1239516.9265721112</v>
      </c>
      <c r="D43" s="135">
        <f t="shared" si="1"/>
        <v>3511.96</v>
      </c>
      <c r="E43" s="135">
        <f t="shared" si="0"/>
        <v>13021.734676382628</v>
      </c>
      <c r="F43" s="135">
        <f t="shared" si="6"/>
        <v>16533.7</v>
      </c>
      <c r="G43" s="134">
        <f t="shared" si="2"/>
        <v>1226495.1918957285</v>
      </c>
      <c r="L43" s="182">
        <f t="shared" si="10"/>
        <v>46419</v>
      </c>
      <c r="M43" s="140">
        <v>30</v>
      </c>
      <c r="N43" s="148">
        <f t="shared" si="11"/>
        <v>169609.94509839406</v>
      </c>
      <c r="O43" s="183">
        <f t="shared" si="3"/>
        <v>480.56</v>
      </c>
      <c r="P43" s="183">
        <f t="shared" si="4"/>
        <v>2194.0756264478946</v>
      </c>
      <c r="Q43" s="183">
        <f t="shared" si="7"/>
        <v>2674.64</v>
      </c>
      <c r="R43" s="148">
        <f t="shared" si="5"/>
        <v>167415.86947194618</v>
      </c>
    </row>
    <row r="44" spans="1:18" x14ac:dyDescent="0.35">
      <c r="A44" s="132">
        <f t="shared" si="8"/>
        <v>46447</v>
      </c>
      <c r="B44" s="133">
        <v>31</v>
      </c>
      <c r="C44" s="134">
        <f t="shared" si="9"/>
        <v>1226495.1918957285</v>
      </c>
      <c r="D44" s="135">
        <f t="shared" si="1"/>
        <v>3475.07</v>
      </c>
      <c r="E44" s="135">
        <f t="shared" si="0"/>
        <v>13058.629591299046</v>
      </c>
      <c r="F44" s="135">
        <f t="shared" si="6"/>
        <v>16533.7</v>
      </c>
      <c r="G44" s="134">
        <f t="shared" si="2"/>
        <v>1213436.5623044295</v>
      </c>
      <c r="L44" s="182">
        <f t="shared" si="10"/>
        <v>46447</v>
      </c>
      <c r="M44" s="140">
        <v>31</v>
      </c>
      <c r="N44" s="148">
        <f t="shared" si="11"/>
        <v>167415.86947194618</v>
      </c>
      <c r="O44" s="183">
        <f t="shared" si="3"/>
        <v>474.34</v>
      </c>
      <c r="P44" s="183">
        <f t="shared" si="4"/>
        <v>2200.2921740561637</v>
      </c>
      <c r="Q44" s="183">
        <f t="shared" si="7"/>
        <v>2674.64</v>
      </c>
      <c r="R44" s="148">
        <f t="shared" si="5"/>
        <v>165215.57729789001</v>
      </c>
    </row>
    <row r="45" spans="1:18" x14ac:dyDescent="0.35">
      <c r="A45" s="132">
        <f t="shared" si="8"/>
        <v>46478</v>
      </c>
      <c r="B45" s="133">
        <v>32</v>
      </c>
      <c r="C45" s="134">
        <f t="shared" si="9"/>
        <v>1213436.5623044295</v>
      </c>
      <c r="D45" s="135">
        <f t="shared" si="1"/>
        <v>3438.07</v>
      </c>
      <c r="E45" s="135">
        <f t="shared" si="0"/>
        <v>13095.629041807726</v>
      </c>
      <c r="F45" s="135">
        <f t="shared" si="6"/>
        <v>16533.7</v>
      </c>
      <c r="G45" s="134">
        <f t="shared" si="2"/>
        <v>1200340.9332626218</v>
      </c>
      <c r="L45" s="182">
        <f t="shared" si="10"/>
        <v>46478</v>
      </c>
      <c r="M45" s="140">
        <v>32</v>
      </c>
      <c r="N45" s="148">
        <f t="shared" si="11"/>
        <v>165215.57729789001</v>
      </c>
      <c r="O45" s="183">
        <f t="shared" si="3"/>
        <v>468.11</v>
      </c>
      <c r="P45" s="183">
        <f t="shared" si="4"/>
        <v>2206.5263352159895</v>
      </c>
      <c r="Q45" s="183">
        <f t="shared" si="7"/>
        <v>2674.64</v>
      </c>
      <c r="R45" s="148">
        <f t="shared" si="5"/>
        <v>163009.05096267402</v>
      </c>
    </row>
    <row r="46" spans="1:18" x14ac:dyDescent="0.35">
      <c r="A46" s="132">
        <f t="shared" si="8"/>
        <v>46508</v>
      </c>
      <c r="B46" s="133">
        <v>33</v>
      </c>
      <c r="C46" s="134">
        <f t="shared" si="9"/>
        <v>1200340.9332626218</v>
      </c>
      <c r="D46" s="135">
        <f t="shared" si="1"/>
        <v>3400.97</v>
      </c>
      <c r="E46" s="135">
        <f t="shared" si="0"/>
        <v>13132.733324092849</v>
      </c>
      <c r="F46" s="135">
        <f t="shared" si="6"/>
        <v>16533.7</v>
      </c>
      <c r="G46" s="134">
        <f t="shared" si="2"/>
        <v>1187208.1999385289</v>
      </c>
      <c r="L46" s="182">
        <f t="shared" si="10"/>
        <v>46508</v>
      </c>
      <c r="M46" s="140">
        <v>33</v>
      </c>
      <c r="N46" s="148">
        <f t="shared" si="11"/>
        <v>163009.05096267402</v>
      </c>
      <c r="O46" s="183">
        <f t="shared" si="3"/>
        <v>461.86</v>
      </c>
      <c r="P46" s="183">
        <f t="shared" si="4"/>
        <v>2212.778159832435</v>
      </c>
      <c r="Q46" s="183">
        <f t="shared" si="7"/>
        <v>2674.64</v>
      </c>
      <c r="R46" s="148">
        <f t="shared" si="5"/>
        <v>160796.27280284159</v>
      </c>
    </row>
    <row r="47" spans="1:18" x14ac:dyDescent="0.35">
      <c r="A47" s="132">
        <f t="shared" si="8"/>
        <v>46539</v>
      </c>
      <c r="B47" s="133">
        <v>34</v>
      </c>
      <c r="C47" s="134">
        <f t="shared" si="9"/>
        <v>1187208.1999385289</v>
      </c>
      <c r="D47" s="135">
        <f t="shared" si="1"/>
        <v>3363.76</v>
      </c>
      <c r="E47" s="135">
        <f t="shared" si="0"/>
        <v>13169.942735177778</v>
      </c>
      <c r="F47" s="135">
        <f t="shared" si="6"/>
        <v>16533.7</v>
      </c>
      <c r="G47" s="134">
        <f t="shared" si="2"/>
        <v>1174038.2572033512</v>
      </c>
      <c r="L47" s="182">
        <f t="shared" si="10"/>
        <v>46539</v>
      </c>
      <c r="M47" s="140">
        <v>34</v>
      </c>
      <c r="N47" s="148">
        <f t="shared" si="11"/>
        <v>160796.27280284159</v>
      </c>
      <c r="O47" s="183">
        <f t="shared" si="3"/>
        <v>455.59</v>
      </c>
      <c r="P47" s="183">
        <f t="shared" si="4"/>
        <v>2219.0476979519603</v>
      </c>
      <c r="Q47" s="183">
        <f t="shared" si="7"/>
        <v>2674.64</v>
      </c>
      <c r="R47" s="148">
        <f t="shared" si="5"/>
        <v>158577.22510488963</v>
      </c>
    </row>
    <row r="48" spans="1:18" x14ac:dyDescent="0.35">
      <c r="A48" s="132">
        <f t="shared" si="8"/>
        <v>46569</v>
      </c>
      <c r="B48" s="133">
        <v>35</v>
      </c>
      <c r="C48" s="134">
        <f t="shared" si="9"/>
        <v>1174038.2572033512</v>
      </c>
      <c r="D48" s="135">
        <f t="shared" si="1"/>
        <v>3326.44</v>
      </c>
      <c r="E48" s="135">
        <f t="shared" si="0"/>
        <v>13207.257572927449</v>
      </c>
      <c r="F48" s="135">
        <f t="shared" si="6"/>
        <v>16533.7</v>
      </c>
      <c r="G48" s="134">
        <f t="shared" si="2"/>
        <v>1160830.9996304237</v>
      </c>
      <c r="L48" s="182">
        <f t="shared" si="10"/>
        <v>46569</v>
      </c>
      <c r="M48" s="140">
        <v>35</v>
      </c>
      <c r="N48" s="148">
        <f t="shared" si="11"/>
        <v>158577.22510488963</v>
      </c>
      <c r="O48" s="183">
        <f t="shared" si="3"/>
        <v>449.3</v>
      </c>
      <c r="P48" s="183">
        <f t="shared" si="4"/>
        <v>2225.3349997628238</v>
      </c>
      <c r="Q48" s="183">
        <f t="shared" si="7"/>
        <v>2674.64</v>
      </c>
      <c r="R48" s="148">
        <f t="shared" si="5"/>
        <v>156351.8901051268</v>
      </c>
    </row>
    <row r="49" spans="1:18" x14ac:dyDescent="0.35">
      <c r="A49" s="132">
        <f t="shared" si="8"/>
        <v>46600</v>
      </c>
      <c r="B49" s="133">
        <v>36</v>
      </c>
      <c r="C49" s="134">
        <f t="shared" si="9"/>
        <v>1160830.9996304237</v>
      </c>
      <c r="D49" s="135">
        <f t="shared" si="1"/>
        <v>3289.02</v>
      </c>
      <c r="E49" s="135">
        <f t="shared" si="0"/>
        <v>13244.678136050743</v>
      </c>
      <c r="F49" s="135">
        <f t="shared" si="6"/>
        <v>16533.7</v>
      </c>
      <c r="G49" s="134">
        <f t="shared" si="2"/>
        <v>1147586.321494373</v>
      </c>
      <c r="L49" s="182">
        <f t="shared" si="10"/>
        <v>46600</v>
      </c>
      <c r="M49" s="140">
        <v>36</v>
      </c>
      <c r="N49" s="148">
        <f t="shared" si="11"/>
        <v>156351.8901051268</v>
      </c>
      <c r="O49" s="183">
        <f t="shared" si="3"/>
        <v>443</v>
      </c>
      <c r="P49" s="183">
        <f t="shared" si="4"/>
        <v>2231.6401155954854</v>
      </c>
      <c r="Q49" s="183">
        <f t="shared" si="7"/>
        <v>2674.64</v>
      </c>
      <c r="R49" s="148">
        <f t="shared" si="5"/>
        <v>154120.24998953132</v>
      </c>
    </row>
    <row r="50" spans="1:18" x14ac:dyDescent="0.35">
      <c r="A50" s="132">
        <f t="shared" si="8"/>
        <v>46631</v>
      </c>
      <c r="B50" s="133">
        <v>37</v>
      </c>
      <c r="C50" s="134">
        <f t="shared" si="9"/>
        <v>1147586.321494373</v>
      </c>
      <c r="D50" s="135">
        <f t="shared" si="1"/>
        <v>3251.49</v>
      </c>
      <c r="E50" s="135">
        <f t="shared" si="0"/>
        <v>13282.204724102887</v>
      </c>
      <c r="F50" s="135">
        <f t="shared" si="6"/>
        <v>16533.7</v>
      </c>
      <c r="G50" s="134">
        <f t="shared" si="2"/>
        <v>1134304.11677027</v>
      </c>
      <c r="L50" s="182">
        <f t="shared" si="10"/>
        <v>46631</v>
      </c>
      <c r="M50" s="140">
        <v>37</v>
      </c>
      <c r="N50" s="148">
        <f t="shared" si="11"/>
        <v>154120.24998953132</v>
      </c>
      <c r="O50" s="183">
        <f t="shared" si="3"/>
        <v>436.67</v>
      </c>
      <c r="P50" s="183">
        <f t="shared" si="4"/>
        <v>2237.9630959230062</v>
      </c>
      <c r="Q50" s="183">
        <f t="shared" si="7"/>
        <v>2674.64</v>
      </c>
      <c r="R50" s="148">
        <f t="shared" si="5"/>
        <v>151882.28689360831</v>
      </c>
    </row>
    <row r="51" spans="1:18" x14ac:dyDescent="0.35">
      <c r="A51" s="132">
        <f t="shared" si="8"/>
        <v>46661</v>
      </c>
      <c r="B51" s="133">
        <v>38</v>
      </c>
      <c r="C51" s="134">
        <f t="shared" si="9"/>
        <v>1134304.11677027</v>
      </c>
      <c r="D51" s="135">
        <f t="shared" si="1"/>
        <v>3213.86</v>
      </c>
      <c r="E51" s="135">
        <f t="shared" si="0"/>
        <v>13319.837637487844</v>
      </c>
      <c r="F51" s="135">
        <f t="shared" si="6"/>
        <v>16533.7</v>
      </c>
      <c r="G51" s="134">
        <f t="shared" si="2"/>
        <v>1120984.2791327822</v>
      </c>
      <c r="L51" s="182">
        <f t="shared" si="10"/>
        <v>46661</v>
      </c>
      <c r="M51" s="140">
        <v>38</v>
      </c>
      <c r="N51" s="148">
        <f t="shared" si="11"/>
        <v>151882.28689360831</v>
      </c>
      <c r="O51" s="183">
        <f t="shared" si="3"/>
        <v>430.33</v>
      </c>
      <c r="P51" s="183">
        <f t="shared" si="4"/>
        <v>2244.3039913614543</v>
      </c>
      <c r="Q51" s="183">
        <f t="shared" si="7"/>
        <v>2674.64</v>
      </c>
      <c r="R51" s="148">
        <f t="shared" si="5"/>
        <v>149637.98290224685</v>
      </c>
    </row>
    <row r="52" spans="1:18" x14ac:dyDescent="0.35">
      <c r="A52" s="132">
        <f t="shared" si="8"/>
        <v>46692</v>
      </c>
      <c r="B52" s="133">
        <v>39</v>
      </c>
      <c r="C52" s="134">
        <f t="shared" si="9"/>
        <v>1120984.2791327822</v>
      </c>
      <c r="D52" s="135">
        <f t="shared" si="1"/>
        <v>3176.12</v>
      </c>
      <c r="E52" s="135">
        <f t="shared" si="0"/>
        <v>13357.577177460727</v>
      </c>
      <c r="F52" s="135">
        <f t="shared" si="6"/>
        <v>16533.7</v>
      </c>
      <c r="G52" s="134">
        <f t="shared" si="2"/>
        <v>1107626.7019553215</v>
      </c>
      <c r="L52" s="182">
        <f t="shared" si="10"/>
        <v>46692</v>
      </c>
      <c r="M52" s="140">
        <v>39</v>
      </c>
      <c r="N52" s="148">
        <f t="shared" si="11"/>
        <v>149637.98290224685</v>
      </c>
      <c r="O52" s="183">
        <f t="shared" si="3"/>
        <v>423.97</v>
      </c>
      <c r="P52" s="183">
        <f t="shared" si="4"/>
        <v>2250.6628526703116</v>
      </c>
      <c r="Q52" s="183">
        <f t="shared" si="7"/>
        <v>2674.64</v>
      </c>
      <c r="R52" s="148">
        <f t="shared" si="5"/>
        <v>147387.32004957655</v>
      </c>
    </row>
    <row r="53" spans="1:18" x14ac:dyDescent="0.35">
      <c r="A53" s="132">
        <f t="shared" si="8"/>
        <v>46722</v>
      </c>
      <c r="B53" s="133">
        <v>40</v>
      </c>
      <c r="C53" s="134">
        <f t="shared" si="9"/>
        <v>1107626.7019553215</v>
      </c>
      <c r="D53" s="135">
        <f t="shared" si="1"/>
        <v>3138.28</v>
      </c>
      <c r="E53" s="135">
        <f t="shared" si="0"/>
        <v>13395.423646130199</v>
      </c>
      <c r="F53" s="135">
        <f t="shared" si="6"/>
        <v>16533.7</v>
      </c>
      <c r="G53" s="134">
        <f t="shared" si="2"/>
        <v>1094231.2783091913</v>
      </c>
      <c r="L53" s="182">
        <f t="shared" si="10"/>
        <v>46722</v>
      </c>
      <c r="M53" s="140">
        <v>40</v>
      </c>
      <c r="N53" s="148">
        <f t="shared" si="11"/>
        <v>147387.32004957655</v>
      </c>
      <c r="O53" s="183">
        <f t="shared" si="3"/>
        <v>417.6</v>
      </c>
      <c r="P53" s="183">
        <f t="shared" si="4"/>
        <v>2257.0397307528779</v>
      </c>
      <c r="Q53" s="183">
        <f t="shared" si="7"/>
        <v>2674.64</v>
      </c>
      <c r="R53" s="148">
        <f t="shared" si="5"/>
        <v>145130.28031882367</v>
      </c>
    </row>
    <row r="54" spans="1:18" x14ac:dyDescent="0.35">
      <c r="A54" s="132">
        <f t="shared" si="8"/>
        <v>46753</v>
      </c>
      <c r="B54" s="133">
        <v>41</v>
      </c>
      <c r="C54" s="134">
        <f t="shared" si="9"/>
        <v>1094231.2783091913</v>
      </c>
      <c r="D54" s="135">
        <f t="shared" si="1"/>
        <v>3100.32</v>
      </c>
      <c r="E54" s="135">
        <f t="shared" si="0"/>
        <v>13433.377346460902</v>
      </c>
      <c r="F54" s="135">
        <f t="shared" si="6"/>
        <v>16533.7</v>
      </c>
      <c r="G54" s="134">
        <f t="shared" si="2"/>
        <v>1080797.9009627304</v>
      </c>
      <c r="L54" s="182">
        <f t="shared" si="10"/>
        <v>46753</v>
      </c>
      <c r="M54" s="140">
        <v>41</v>
      </c>
      <c r="N54" s="148">
        <f t="shared" si="11"/>
        <v>145130.28031882367</v>
      </c>
      <c r="O54" s="183">
        <f t="shared" si="3"/>
        <v>411.2</v>
      </c>
      <c r="P54" s="183">
        <f t="shared" si="4"/>
        <v>2263.4346766566778</v>
      </c>
      <c r="Q54" s="183">
        <f t="shared" si="7"/>
        <v>2674.64</v>
      </c>
      <c r="R54" s="148">
        <f t="shared" si="5"/>
        <v>142866.845642167</v>
      </c>
    </row>
    <row r="55" spans="1:18" x14ac:dyDescent="0.35">
      <c r="A55" s="132">
        <f t="shared" si="8"/>
        <v>46784</v>
      </c>
      <c r="B55" s="133">
        <v>42</v>
      </c>
      <c r="C55" s="134">
        <f t="shared" si="9"/>
        <v>1080797.9009627304</v>
      </c>
      <c r="D55" s="135">
        <f t="shared" si="1"/>
        <v>3062.26</v>
      </c>
      <c r="E55" s="135">
        <f t="shared" si="0"/>
        <v>13471.438582275874</v>
      </c>
      <c r="F55" s="135">
        <f t="shared" si="6"/>
        <v>16533.7</v>
      </c>
      <c r="G55" s="134">
        <f t="shared" si="2"/>
        <v>1067326.4623804546</v>
      </c>
      <c r="L55" s="182">
        <f t="shared" si="10"/>
        <v>46784</v>
      </c>
      <c r="M55" s="140">
        <v>42</v>
      </c>
      <c r="N55" s="148">
        <f t="shared" si="11"/>
        <v>142866.845642167</v>
      </c>
      <c r="O55" s="183">
        <f t="shared" si="3"/>
        <v>404.79</v>
      </c>
      <c r="P55" s="183">
        <f t="shared" si="4"/>
        <v>2269.8477415738716</v>
      </c>
      <c r="Q55" s="183">
        <f t="shared" si="7"/>
        <v>2674.64</v>
      </c>
      <c r="R55" s="148">
        <f t="shared" si="5"/>
        <v>140596.99790059312</v>
      </c>
    </row>
    <row r="56" spans="1:18" x14ac:dyDescent="0.35">
      <c r="A56" s="132">
        <f t="shared" si="8"/>
        <v>46813</v>
      </c>
      <c r="B56" s="133">
        <v>43</v>
      </c>
      <c r="C56" s="134">
        <f t="shared" si="9"/>
        <v>1067326.4623804546</v>
      </c>
      <c r="D56" s="135">
        <f t="shared" si="1"/>
        <v>3024.09</v>
      </c>
      <c r="E56" s="135">
        <f t="shared" si="0"/>
        <v>13509.607658258989</v>
      </c>
      <c r="F56" s="135">
        <f t="shared" si="6"/>
        <v>16533.7</v>
      </c>
      <c r="G56" s="134">
        <f t="shared" si="2"/>
        <v>1053816.8547221958</v>
      </c>
      <c r="L56" s="182">
        <f t="shared" si="10"/>
        <v>46813</v>
      </c>
      <c r="M56" s="140">
        <v>43</v>
      </c>
      <c r="N56" s="148">
        <f t="shared" si="11"/>
        <v>140596.99790059312</v>
      </c>
      <c r="O56" s="183">
        <f t="shared" si="3"/>
        <v>398.36</v>
      </c>
      <c r="P56" s="183">
        <f t="shared" si="4"/>
        <v>2276.2789768416642</v>
      </c>
      <c r="Q56" s="183">
        <f t="shared" si="7"/>
        <v>2674.64</v>
      </c>
      <c r="R56" s="148">
        <f t="shared" si="5"/>
        <v>138320.71892375147</v>
      </c>
    </row>
    <row r="57" spans="1:18" x14ac:dyDescent="0.35">
      <c r="A57" s="132">
        <f t="shared" si="8"/>
        <v>46844</v>
      </c>
      <c r="B57" s="133">
        <v>44</v>
      </c>
      <c r="C57" s="134">
        <f t="shared" si="9"/>
        <v>1053816.8547221958</v>
      </c>
      <c r="D57" s="135">
        <f t="shared" si="1"/>
        <v>2985.81</v>
      </c>
      <c r="E57" s="135">
        <f t="shared" si="0"/>
        <v>13547.884879957392</v>
      </c>
      <c r="F57" s="135">
        <f t="shared" si="6"/>
        <v>16533.7</v>
      </c>
      <c r="G57" s="134">
        <f t="shared" si="2"/>
        <v>1040268.9698422384</v>
      </c>
      <c r="L57" s="182">
        <f t="shared" si="10"/>
        <v>46844</v>
      </c>
      <c r="M57" s="140">
        <v>44</v>
      </c>
      <c r="N57" s="148">
        <f t="shared" si="11"/>
        <v>138320.71892375147</v>
      </c>
      <c r="O57" s="183">
        <f t="shared" si="3"/>
        <v>391.91</v>
      </c>
      <c r="P57" s="183">
        <f t="shared" si="4"/>
        <v>2282.7284339427156</v>
      </c>
      <c r="Q57" s="183">
        <f t="shared" si="7"/>
        <v>2674.64</v>
      </c>
      <c r="R57" s="148">
        <f t="shared" si="5"/>
        <v>136037.99048980876</v>
      </c>
    </row>
    <row r="58" spans="1:18" x14ac:dyDescent="0.35">
      <c r="A58" s="132">
        <f t="shared" si="8"/>
        <v>46874</v>
      </c>
      <c r="B58" s="133">
        <v>45</v>
      </c>
      <c r="C58" s="134">
        <f t="shared" si="9"/>
        <v>1040268.9698422384</v>
      </c>
      <c r="D58" s="135">
        <f t="shared" si="1"/>
        <v>2947.43</v>
      </c>
      <c r="E58" s="135">
        <f t="shared" si="0"/>
        <v>13586.270553783936</v>
      </c>
      <c r="F58" s="135">
        <f t="shared" si="6"/>
        <v>16533.7</v>
      </c>
      <c r="G58" s="134">
        <f t="shared" si="2"/>
        <v>1026682.6992884544</v>
      </c>
      <c r="L58" s="182">
        <f t="shared" si="10"/>
        <v>46874</v>
      </c>
      <c r="M58" s="140">
        <v>45</v>
      </c>
      <c r="N58" s="148">
        <f t="shared" si="11"/>
        <v>136037.99048980876</v>
      </c>
      <c r="O58" s="183">
        <f t="shared" si="3"/>
        <v>385.44</v>
      </c>
      <c r="P58" s="183">
        <f t="shared" si="4"/>
        <v>2289.196164505553</v>
      </c>
      <c r="Q58" s="183">
        <f t="shared" si="7"/>
        <v>2674.64</v>
      </c>
      <c r="R58" s="148">
        <f t="shared" si="5"/>
        <v>133748.7943253032</v>
      </c>
    </row>
    <row r="59" spans="1:18" x14ac:dyDescent="0.35">
      <c r="A59" s="132">
        <f t="shared" si="8"/>
        <v>46905</v>
      </c>
      <c r="B59" s="133">
        <v>46</v>
      </c>
      <c r="C59" s="134">
        <f t="shared" si="9"/>
        <v>1026682.6992884544</v>
      </c>
      <c r="D59" s="135">
        <f t="shared" si="1"/>
        <v>2908.93</v>
      </c>
      <c r="E59" s="135">
        <f t="shared" si="0"/>
        <v>13624.764987019656</v>
      </c>
      <c r="F59" s="135">
        <f t="shared" si="6"/>
        <v>16533.7</v>
      </c>
      <c r="G59" s="134">
        <f t="shared" si="2"/>
        <v>1013057.9343014347</v>
      </c>
      <c r="L59" s="182">
        <f t="shared" si="10"/>
        <v>46905</v>
      </c>
      <c r="M59" s="140">
        <v>46</v>
      </c>
      <c r="N59" s="148">
        <f t="shared" si="11"/>
        <v>133748.7943253032</v>
      </c>
      <c r="O59" s="183">
        <f t="shared" si="3"/>
        <v>378.95</v>
      </c>
      <c r="P59" s="183">
        <f t="shared" si="4"/>
        <v>2295.6822203049855</v>
      </c>
      <c r="Q59" s="183">
        <f t="shared" si="7"/>
        <v>2674.64</v>
      </c>
      <c r="R59" s="148">
        <f t="shared" si="5"/>
        <v>131453.1121049982</v>
      </c>
    </row>
    <row r="60" spans="1:18" x14ac:dyDescent="0.35">
      <c r="A60" s="132">
        <f t="shared" si="8"/>
        <v>46935</v>
      </c>
      <c r="B60" s="133">
        <v>47</v>
      </c>
      <c r="C60" s="134">
        <f t="shared" si="9"/>
        <v>1013057.9343014347</v>
      </c>
      <c r="D60" s="135">
        <f t="shared" si="1"/>
        <v>2870.33</v>
      </c>
      <c r="E60" s="135">
        <f t="shared" si="0"/>
        <v>13663.368487816211</v>
      </c>
      <c r="F60" s="135">
        <f t="shared" si="6"/>
        <v>16533.7</v>
      </c>
      <c r="G60" s="134">
        <f t="shared" si="2"/>
        <v>999394.56581361848</v>
      </c>
      <c r="L60" s="182">
        <f t="shared" si="10"/>
        <v>46935</v>
      </c>
      <c r="M60" s="140">
        <v>47</v>
      </c>
      <c r="N60" s="148">
        <f t="shared" si="11"/>
        <v>131453.1121049982</v>
      </c>
      <c r="O60" s="183">
        <f t="shared" si="3"/>
        <v>372.45</v>
      </c>
      <c r="P60" s="183">
        <f t="shared" si="4"/>
        <v>2302.1866532625163</v>
      </c>
      <c r="Q60" s="183">
        <f t="shared" si="7"/>
        <v>2674.64</v>
      </c>
      <c r="R60" s="148">
        <f t="shared" si="5"/>
        <v>129150.92545173569</v>
      </c>
    </row>
    <row r="61" spans="1:18" x14ac:dyDescent="0.35">
      <c r="A61" s="132">
        <f t="shared" si="8"/>
        <v>46966</v>
      </c>
      <c r="B61" s="133">
        <v>48</v>
      </c>
      <c r="C61" s="134">
        <f t="shared" si="9"/>
        <v>999394.56581361848</v>
      </c>
      <c r="D61" s="135">
        <f t="shared" si="1"/>
        <v>2831.62</v>
      </c>
      <c r="E61" s="135">
        <f t="shared" si="0"/>
        <v>13702.081365198357</v>
      </c>
      <c r="F61" s="135">
        <f t="shared" si="6"/>
        <v>16533.7</v>
      </c>
      <c r="G61" s="134">
        <f t="shared" si="2"/>
        <v>985692.48444842012</v>
      </c>
      <c r="L61" s="182">
        <f t="shared" si="10"/>
        <v>46966</v>
      </c>
      <c r="M61" s="140">
        <v>48</v>
      </c>
      <c r="N61" s="148">
        <f t="shared" si="11"/>
        <v>129150.92545173569</v>
      </c>
      <c r="O61" s="183">
        <f t="shared" si="3"/>
        <v>365.93</v>
      </c>
      <c r="P61" s="183">
        <f t="shared" si="4"/>
        <v>2308.7095154467602</v>
      </c>
      <c r="Q61" s="183">
        <f t="shared" si="7"/>
        <v>2674.64</v>
      </c>
      <c r="R61" s="148">
        <f t="shared" si="5"/>
        <v>126842.21593628894</v>
      </c>
    </row>
    <row r="62" spans="1:18" x14ac:dyDescent="0.35">
      <c r="A62" s="132">
        <f t="shared" si="8"/>
        <v>46997</v>
      </c>
      <c r="B62" s="133">
        <v>49</v>
      </c>
      <c r="C62" s="134">
        <f t="shared" si="9"/>
        <v>985692.48444842012</v>
      </c>
      <c r="D62" s="135">
        <f t="shared" si="1"/>
        <v>2792.8</v>
      </c>
      <c r="E62" s="135">
        <f t="shared" si="0"/>
        <v>13740.903929066419</v>
      </c>
      <c r="F62" s="135">
        <f t="shared" si="6"/>
        <v>16533.7</v>
      </c>
      <c r="G62" s="134">
        <f t="shared" si="2"/>
        <v>971951.58051935374</v>
      </c>
      <c r="L62" s="182">
        <f t="shared" si="10"/>
        <v>46997</v>
      </c>
      <c r="M62" s="140">
        <v>49</v>
      </c>
      <c r="N62" s="148">
        <f t="shared" si="11"/>
        <v>126842.21593628894</v>
      </c>
      <c r="O62" s="183">
        <f t="shared" si="3"/>
        <v>359.39</v>
      </c>
      <c r="P62" s="183">
        <f t="shared" si="4"/>
        <v>2315.2508590738594</v>
      </c>
      <c r="Q62" s="183">
        <f t="shared" si="7"/>
        <v>2674.64</v>
      </c>
      <c r="R62" s="148">
        <f t="shared" si="5"/>
        <v>124526.96507721508</v>
      </c>
    </row>
    <row r="63" spans="1:18" x14ac:dyDescent="0.35">
      <c r="A63" s="132">
        <f t="shared" si="8"/>
        <v>47027</v>
      </c>
      <c r="B63" s="133">
        <v>50</v>
      </c>
      <c r="C63" s="134">
        <f t="shared" si="9"/>
        <v>971951.58051935374</v>
      </c>
      <c r="D63" s="135">
        <f t="shared" si="1"/>
        <v>2753.86</v>
      </c>
      <c r="E63" s="135">
        <f t="shared" si="0"/>
        <v>13779.836490198775</v>
      </c>
      <c r="F63" s="135">
        <f t="shared" si="6"/>
        <v>16533.7</v>
      </c>
      <c r="G63" s="134">
        <f t="shared" si="2"/>
        <v>958171.744029155</v>
      </c>
      <c r="L63" s="182">
        <f t="shared" si="10"/>
        <v>47027</v>
      </c>
      <c r="M63" s="140">
        <v>50</v>
      </c>
      <c r="N63" s="148">
        <f t="shared" si="11"/>
        <v>124526.96507721508</v>
      </c>
      <c r="O63" s="183">
        <f t="shared" si="3"/>
        <v>352.83</v>
      </c>
      <c r="P63" s="183">
        <f t="shared" si="4"/>
        <v>2321.8107365079022</v>
      </c>
      <c r="Q63" s="183">
        <f t="shared" si="7"/>
        <v>2674.64</v>
      </c>
      <c r="R63" s="148">
        <f t="shared" si="5"/>
        <v>122205.15434070717</v>
      </c>
    </row>
    <row r="64" spans="1:18" x14ac:dyDescent="0.35">
      <c r="A64" s="132">
        <f t="shared" si="8"/>
        <v>47058</v>
      </c>
      <c r="B64" s="133">
        <v>51</v>
      </c>
      <c r="C64" s="134">
        <f t="shared" si="9"/>
        <v>958171.744029155</v>
      </c>
      <c r="D64" s="135">
        <f t="shared" si="1"/>
        <v>2714.82</v>
      </c>
      <c r="E64" s="135">
        <f t="shared" si="0"/>
        <v>13818.879360254339</v>
      </c>
      <c r="F64" s="135">
        <f t="shared" si="6"/>
        <v>16533.7</v>
      </c>
      <c r="G64" s="134">
        <f t="shared" si="2"/>
        <v>944352.86466890061</v>
      </c>
      <c r="L64" s="182">
        <f t="shared" si="10"/>
        <v>47058</v>
      </c>
      <c r="M64" s="140">
        <v>51</v>
      </c>
      <c r="N64" s="148">
        <f t="shared" si="11"/>
        <v>122205.15434070717</v>
      </c>
      <c r="O64" s="183">
        <f t="shared" si="3"/>
        <v>346.25</v>
      </c>
      <c r="P64" s="183">
        <f t="shared" si="4"/>
        <v>2328.3892002613411</v>
      </c>
      <c r="Q64" s="183">
        <f t="shared" si="7"/>
        <v>2674.64</v>
      </c>
      <c r="R64" s="148">
        <f t="shared" si="5"/>
        <v>119876.76514044583</v>
      </c>
    </row>
    <row r="65" spans="1:18" x14ac:dyDescent="0.35">
      <c r="A65" s="132">
        <f t="shared" si="8"/>
        <v>47088</v>
      </c>
      <c r="B65" s="133">
        <v>52</v>
      </c>
      <c r="C65" s="134">
        <f t="shared" si="9"/>
        <v>944352.86466890061</v>
      </c>
      <c r="D65" s="135">
        <f t="shared" si="1"/>
        <v>2675.67</v>
      </c>
      <c r="E65" s="135">
        <f t="shared" si="0"/>
        <v>13858.03285177506</v>
      </c>
      <c r="F65" s="135">
        <f t="shared" si="6"/>
        <v>16533.7</v>
      </c>
      <c r="G65" s="134">
        <f t="shared" si="2"/>
        <v>930494.83181712555</v>
      </c>
      <c r="L65" s="182">
        <f t="shared" si="10"/>
        <v>47088</v>
      </c>
      <c r="M65" s="140">
        <v>52</v>
      </c>
      <c r="N65" s="148">
        <f t="shared" si="11"/>
        <v>119876.76514044583</v>
      </c>
      <c r="O65" s="183">
        <f t="shared" si="3"/>
        <v>339.65</v>
      </c>
      <c r="P65" s="183">
        <f t="shared" si="4"/>
        <v>2334.9863029954154</v>
      </c>
      <c r="Q65" s="183">
        <f t="shared" si="7"/>
        <v>2674.64</v>
      </c>
      <c r="R65" s="148">
        <f t="shared" si="5"/>
        <v>117541.77883745042</v>
      </c>
    </row>
    <row r="66" spans="1:18" x14ac:dyDescent="0.35">
      <c r="A66" s="132">
        <f t="shared" si="8"/>
        <v>47119</v>
      </c>
      <c r="B66" s="133">
        <v>53</v>
      </c>
      <c r="C66" s="134">
        <f t="shared" si="9"/>
        <v>930494.83181712555</v>
      </c>
      <c r="D66" s="135">
        <f t="shared" si="1"/>
        <v>2636.4</v>
      </c>
      <c r="E66" s="135">
        <f t="shared" si="0"/>
        <v>13897.297278188422</v>
      </c>
      <c r="F66" s="135">
        <f t="shared" si="6"/>
        <v>16533.7</v>
      </c>
      <c r="G66" s="134">
        <f t="shared" si="2"/>
        <v>916597.53453893715</v>
      </c>
      <c r="L66" s="182">
        <f t="shared" si="10"/>
        <v>47119</v>
      </c>
      <c r="M66" s="140">
        <v>53</v>
      </c>
      <c r="N66" s="148">
        <f t="shared" si="11"/>
        <v>117541.77883745042</v>
      </c>
      <c r="O66" s="183">
        <f t="shared" si="3"/>
        <v>333.04</v>
      </c>
      <c r="P66" s="183">
        <f t="shared" si="4"/>
        <v>2341.6020975205688</v>
      </c>
      <c r="Q66" s="183">
        <f t="shared" si="7"/>
        <v>2674.64</v>
      </c>
      <c r="R66" s="148">
        <f t="shared" si="5"/>
        <v>115200.17673992984</v>
      </c>
    </row>
    <row r="67" spans="1:18" x14ac:dyDescent="0.35">
      <c r="A67" s="132">
        <f t="shared" si="8"/>
        <v>47150</v>
      </c>
      <c r="B67" s="133">
        <v>54</v>
      </c>
      <c r="C67" s="134">
        <f t="shared" si="9"/>
        <v>916597.53453893715</v>
      </c>
      <c r="D67" s="135">
        <f t="shared" si="1"/>
        <v>2597.0300000000002</v>
      </c>
      <c r="E67" s="135">
        <f t="shared" si="0"/>
        <v>13936.672953809953</v>
      </c>
      <c r="F67" s="135">
        <f t="shared" si="6"/>
        <v>16533.7</v>
      </c>
      <c r="G67" s="134">
        <f t="shared" si="2"/>
        <v>902660.86158512719</v>
      </c>
      <c r="L67" s="182">
        <f t="shared" si="10"/>
        <v>47150</v>
      </c>
      <c r="M67" s="140">
        <v>54</v>
      </c>
      <c r="N67" s="148">
        <f t="shared" si="11"/>
        <v>115200.17673992984</v>
      </c>
      <c r="O67" s="183">
        <f t="shared" si="3"/>
        <v>326.39999999999998</v>
      </c>
      <c r="P67" s="183">
        <f t="shared" si="4"/>
        <v>2348.2366367968766</v>
      </c>
      <c r="Q67" s="183">
        <f t="shared" si="7"/>
        <v>2674.64</v>
      </c>
      <c r="R67" s="148">
        <f t="shared" si="5"/>
        <v>112851.94010313296</v>
      </c>
    </row>
    <row r="68" spans="1:18" x14ac:dyDescent="0.35">
      <c r="A68" s="132">
        <f t="shared" si="8"/>
        <v>47178</v>
      </c>
      <c r="B68" s="133">
        <v>55</v>
      </c>
      <c r="C68" s="134">
        <f t="shared" si="9"/>
        <v>902660.86158512719</v>
      </c>
      <c r="D68" s="135">
        <f t="shared" si="1"/>
        <v>2557.54</v>
      </c>
      <c r="E68" s="135">
        <f t="shared" si="0"/>
        <v>13976.160193845752</v>
      </c>
      <c r="F68" s="135">
        <f t="shared" si="6"/>
        <v>16533.7</v>
      </c>
      <c r="G68" s="134">
        <f t="shared" si="2"/>
        <v>888684.70139128144</v>
      </c>
      <c r="L68" s="182">
        <f t="shared" si="10"/>
        <v>47178</v>
      </c>
      <c r="M68" s="140">
        <v>55</v>
      </c>
      <c r="N68" s="148">
        <f t="shared" si="11"/>
        <v>112851.94010313296</v>
      </c>
      <c r="O68" s="183">
        <f t="shared" si="3"/>
        <v>319.75</v>
      </c>
      <c r="P68" s="183">
        <f t="shared" si="4"/>
        <v>2354.8899739344679</v>
      </c>
      <c r="Q68" s="183">
        <f t="shared" si="7"/>
        <v>2674.64</v>
      </c>
      <c r="R68" s="148">
        <f t="shared" si="5"/>
        <v>110497.0501291985</v>
      </c>
    </row>
    <row r="69" spans="1:18" x14ac:dyDescent="0.35">
      <c r="A69" s="132">
        <f t="shared" si="8"/>
        <v>47209</v>
      </c>
      <c r="B69" s="133">
        <v>56</v>
      </c>
      <c r="C69" s="134">
        <f t="shared" si="9"/>
        <v>888684.70139128144</v>
      </c>
      <c r="D69" s="135">
        <f t="shared" si="1"/>
        <v>2517.94</v>
      </c>
      <c r="E69" s="135">
        <f t="shared" si="0"/>
        <v>14015.75931439498</v>
      </c>
      <c r="F69" s="135">
        <f t="shared" si="6"/>
        <v>16533.7</v>
      </c>
      <c r="G69" s="134">
        <f t="shared" si="2"/>
        <v>874668.94207688642</v>
      </c>
      <c r="L69" s="182">
        <f t="shared" si="10"/>
        <v>47209</v>
      </c>
      <c r="M69" s="140">
        <v>56</v>
      </c>
      <c r="N69" s="148">
        <f t="shared" si="11"/>
        <v>110497.0501291985</v>
      </c>
      <c r="O69" s="183">
        <f t="shared" si="3"/>
        <v>313.07</v>
      </c>
      <c r="P69" s="183">
        <f t="shared" si="4"/>
        <v>2361.562162193949</v>
      </c>
      <c r="Q69" s="183">
        <f t="shared" si="7"/>
        <v>2674.64</v>
      </c>
      <c r="R69" s="148">
        <f t="shared" si="5"/>
        <v>108135.48796700455</v>
      </c>
    </row>
    <row r="70" spans="1:18" x14ac:dyDescent="0.35">
      <c r="A70" s="132">
        <f t="shared" si="8"/>
        <v>47239</v>
      </c>
      <c r="B70" s="133">
        <v>57</v>
      </c>
      <c r="C70" s="134">
        <f t="shared" si="9"/>
        <v>874668.94207688642</v>
      </c>
      <c r="D70" s="135">
        <f t="shared" si="1"/>
        <v>2478.23</v>
      </c>
      <c r="E70" s="135">
        <f t="shared" si="0"/>
        <v>14055.47063245243</v>
      </c>
      <c r="F70" s="135">
        <f t="shared" si="6"/>
        <v>16533.7</v>
      </c>
      <c r="G70" s="134">
        <f t="shared" si="2"/>
        <v>860613.47144443402</v>
      </c>
      <c r="L70" s="182">
        <f t="shared" si="10"/>
        <v>47239</v>
      </c>
      <c r="M70" s="140">
        <v>57</v>
      </c>
      <c r="N70" s="148">
        <f t="shared" si="11"/>
        <v>108135.48796700455</v>
      </c>
      <c r="O70" s="183">
        <f t="shared" si="3"/>
        <v>306.38</v>
      </c>
      <c r="P70" s="183">
        <f t="shared" si="4"/>
        <v>2368.253254986832</v>
      </c>
      <c r="Q70" s="183">
        <f t="shared" si="7"/>
        <v>2674.64</v>
      </c>
      <c r="R70" s="148">
        <f t="shared" si="5"/>
        <v>105767.23471201771</v>
      </c>
    </row>
    <row r="71" spans="1:18" x14ac:dyDescent="0.35">
      <c r="A71" s="132">
        <f t="shared" si="8"/>
        <v>47270</v>
      </c>
      <c r="B71" s="133">
        <v>58</v>
      </c>
      <c r="C71" s="134">
        <f t="shared" si="9"/>
        <v>860613.47144443402</v>
      </c>
      <c r="D71" s="135">
        <f t="shared" si="1"/>
        <v>2438.4</v>
      </c>
      <c r="E71" s="135">
        <f t="shared" si="0"/>
        <v>14095.294465911049</v>
      </c>
      <c r="F71" s="135">
        <f t="shared" si="6"/>
        <v>16533.7</v>
      </c>
      <c r="G71" s="134">
        <f t="shared" si="2"/>
        <v>846518.17697852303</v>
      </c>
      <c r="L71" s="182">
        <f t="shared" si="10"/>
        <v>47270</v>
      </c>
      <c r="M71" s="140">
        <v>58</v>
      </c>
      <c r="N71" s="148">
        <f t="shared" si="11"/>
        <v>105767.23471201771</v>
      </c>
      <c r="O71" s="183">
        <f t="shared" si="3"/>
        <v>299.67</v>
      </c>
      <c r="P71" s="183">
        <f t="shared" si="4"/>
        <v>2374.9633058759614</v>
      </c>
      <c r="Q71" s="183">
        <f t="shared" si="7"/>
        <v>2674.64</v>
      </c>
      <c r="R71" s="148">
        <f t="shared" si="5"/>
        <v>103392.27140614175</v>
      </c>
    </row>
    <row r="72" spans="1:18" x14ac:dyDescent="0.35">
      <c r="A72" s="132">
        <f t="shared" si="8"/>
        <v>47300</v>
      </c>
      <c r="B72" s="133">
        <v>59</v>
      </c>
      <c r="C72" s="134">
        <f t="shared" si="9"/>
        <v>846518.17697852303</v>
      </c>
      <c r="D72" s="135">
        <f t="shared" si="1"/>
        <v>2398.4699999999998</v>
      </c>
      <c r="E72" s="135">
        <f t="shared" si="0"/>
        <v>14135.231133564463</v>
      </c>
      <c r="F72" s="135">
        <f t="shared" si="6"/>
        <v>16533.7</v>
      </c>
      <c r="G72" s="134">
        <f t="shared" si="2"/>
        <v>832382.94584495854</v>
      </c>
      <c r="L72" s="182">
        <f t="shared" si="10"/>
        <v>47300</v>
      </c>
      <c r="M72" s="140">
        <v>59</v>
      </c>
      <c r="N72" s="148">
        <f t="shared" si="11"/>
        <v>103392.27140614175</v>
      </c>
      <c r="O72" s="183">
        <f t="shared" si="3"/>
        <v>292.94</v>
      </c>
      <c r="P72" s="183">
        <f t="shared" si="4"/>
        <v>2381.692368575943</v>
      </c>
      <c r="Q72" s="183">
        <f t="shared" si="7"/>
        <v>2674.64</v>
      </c>
      <c r="R72" s="148">
        <f t="shared" si="5"/>
        <v>101010.57903756581</v>
      </c>
    </row>
    <row r="73" spans="1:18" x14ac:dyDescent="0.35">
      <c r="A73" s="132">
        <f t="shared" si="8"/>
        <v>47331</v>
      </c>
      <c r="B73" s="133">
        <v>60</v>
      </c>
      <c r="C73" s="134">
        <f>G72</f>
        <v>832382.94584495854</v>
      </c>
      <c r="D73" s="135">
        <f>ROUND(C73*$E$10/12,2)</f>
        <v>2358.42</v>
      </c>
      <c r="E73" s="135">
        <f t="shared" si="0"/>
        <v>14175.280955109562</v>
      </c>
      <c r="F73" s="135">
        <f t="shared" si="6"/>
        <v>16533.7</v>
      </c>
      <c r="G73" s="134">
        <f>C73-E73</f>
        <v>818207.66488984902</v>
      </c>
      <c r="L73" s="182">
        <f t="shared" si="10"/>
        <v>47331</v>
      </c>
      <c r="M73" s="140">
        <v>60</v>
      </c>
      <c r="N73" s="148">
        <f>R72</f>
        <v>101010.57903756581</v>
      </c>
      <c r="O73" s="183">
        <f t="shared" si="3"/>
        <v>286.2</v>
      </c>
      <c r="P73" s="183">
        <f t="shared" si="4"/>
        <v>2388.4404969535749</v>
      </c>
      <c r="Q73" s="183">
        <f t="shared" si="7"/>
        <v>2674.64</v>
      </c>
      <c r="R73" s="148">
        <f>N73-P73</f>
        <v>98622.138540612243</v>
      </c>
    </row>
    <row r="74" spans="1:18" x14ac:dyDescent="0.35">
      <c r="A74" s="132">
        <f t="shared" si="8"/>
        <v>47362</v>
      </c>
      <c r="B74" s="133">
        <v>61</v>
      </c>
      <c r="C74" s="134">
        <f t="shared" ref="C74:C112" si="12">G73</f>
        <v>818207.66488984902</v>
      </c>
      <c r="D74" s="135">
        <f t="shared" ref="D74:D112" si="13">ROUND(C74*$E$10/12,2)</f>
        <v>2318.2600000000002</v>
      </c>
      <c r="E74" s="135">
        <f t="shared" si="0"/>
        <v>14215.44425114904</v>
      </c>
      <c r="F74" s="135">
        <f t="shared" si="6"/>
        <v>16533.7</v>
      </c>
      <c r="G74" s="134">
        <f t="shared" ref="G74:G112" si="14">C74-E74</f>
        <v>803992.22063869995</v>
      </c>
      <c r="L74" s="182">
        <f t="shared" si="10"/>
        <v>47362</v>
      </c>
      <c r="M74" s="140">
        <v>61</v>
      </c>
      <c r="N74" s="148">
        <f t="shared" ref="N74:N112" si="15">R73</f>
        <v>98622.138540612243</v>
      </c>
      <c r="O74" s="183">
        <f t="shared" si="3"/>
        <v>279.43</v>
      </c>
      <c r="P74" s="183">
        <f t="shared" si="4"/>
        <v>2395.2077450282773</v>
      </c>
      <c r="Q74" s="183">
        <f t="shared" si="7"/>
        <v>2674.64</v>
      </c>
      <c r="R74" s="148">
        <f t="shared" ref="R74:R112" si="16">N74-P74</f>
        <v>96226.930795583961</v>
      </c>
    </row>
    <row r="75" spans="1:18" x14ac:dyDescent="0.35">
      <c r="A75" s="132">
        <f t="shared" si="8"/>
        <v>47392</v>
      </c>
      <c r="B75" s="133">
        <v>62</v>
      </c>
      <c r="C75" s="134">
        <f t="shared" si="12"/>
        <v>803992.22063869995</v>
      </c>
      <c r="D75" s="135">
        <f t="shared" si="13"/>
        <v>2277.98</v>
      </c>
      <c r="E75" s="135">
        <f t="shared" si="0"/>
        <v>14255.721343193962</v>
      </c>
      <c r="F75" s="135">
        <f t="shared" si="6"/>
        <v>16533.7</v>
      </c>
      <c r="G75" s="134">
        <f t="shared" si="14"/>
        <v>789736.49929550593</v>
      </c>
      <c r="L75" s="182">
        <f t="shared" si="10"/>
        <v>47392</v>
      </c>
      <c r="M75" s="140">
        <v>62</v>
      </c>
      <c r="N75" s="148">
        <f t="shared" si="15"/>
        <v>96226.930795583961</v>
      </c>
      <c r="O75" s="183">
        <f t="shared" si="3"/>
        <v>272.64</v>
      </c>
      <c r="P75" s="183">
        <f t="shared" si="4"/>
        <v>2401.9941669725235</v>
      </c>
      <c r="Q75" s="183">
        <f t="shared" si="7"/>
        <v>2674.64</v>
      </c>
      <c r="R75" s="148">
        <f t="shared" si="16"/>
        <v>93824.936628611438</v>
      </c>
    </row>
    <row r="76" spans="1:18" x14ac:dyDescent="0.35">
      <c r="A76" s="132">
        <f t="shared" si="8"/>
        <v>47423</v>
      </c>
      <c r="B76" s="133">
        <v>63</v>
      </c>
      <c r="C76" s="134">
        <f t="shared" si="12"/>
        <v>789736.49929550593</v>
      </c>
      <c r="D76" s="135">
        <f t="shared" si="13"/>
        <v>2237.59</v>
      </c>
      <c r="E76" s="135">
        <f t="shared" si="0"/>
        <v>14296.112553666346</v>
      </c>
      <c r="F76" s="135">
        <f t="shared" si="6"/>
        <v>16533.7</v>
      </c>
      <c r="G76" s="134">
        <f t="shared" si="14"/>
        <v>775440.38674183958</v>
      </c>
      <c r="L76" s="182">
        <f t="shared" si="10"/>
        <v>47423</v>
      </c>
      <c r="M76" s="140">
        <v>63</v>
      </c>
      <c r="N76" s="148">
        <f t="shared" si="15"/>
        <v>93824.936628611438</v>
      </c>
      <c r="O76" s="183">
        <f t="shared" si="3"/>
        <v>265.83999999999997</v>
      </c>
      <c r="P76" s="183">
        <f t="shared" si="4"/>
        <v>2408.7998171122795</v>
      </c>
      <c r="Q76" s="183">
        <f t="shared" si="7"/>
        <v>2674.64</v>
      </c>
      <c r="R76" s="148">
        <f t="shared" si="16"/>
        <v>91416.136811499164</v>
      </c>
    </row>
    <row r="77" spans="1:18" x14ac:dyDescent="0.35">
      <c r="A77" s="132">
        <f t="shared" si="8"/>
        <v>47453</v>
      </c>
      <c r="B77" s="133">
        <v>64</v>
      </c>
      <c r="C77" s="134">
        <f t="shared" si="12"/>
        <v>775440.38674183958</v>
      </c>
      <c r="D77" s="135">
        <f t="shared" si="13"/>
        <v>2197.08</v>
      </c>
      <c r="E77" s="135">
        <f t="shared" si="0"/>
        <v>14336.61820590173</v>
      </c>
      <c r="F77" s="135">
        <f t="shared" si="6"/>
        <v>16533.7</v>
      </c>
      <c r="G77" s="134">
        <f t="shared" si="14"/>
        <v>761103.76853593788</v>
      </c>
      <c r="L77" s="182">
        <f t="shared" si="10"/>
        <v>47453</v>
      </c>
      <c r="M77" s="140">
        <v>64</v>
      </c>
      <c r="N77" s="148">
        <f t="shared" si="15"/>
        <v>91416.136811499164</v>
      </c>
      <c r="O77" s="183">
        <f t="shared" si="3"/>
        <v>259.01</v>
      </c>
      <c r="P77" s="183">
        <f t="shared" si="4"/>
        <v>2415.6247499274305</v>
      </c>
      <c r="Q77" s="183">
        <f t="shared" si="7"/>
        <v>2674.64</v>
      </c>
      <c r="R77" s="148">
        <f t="shared" si="16"/>
        <v>89000.512061571731</v>
      </c>
    </row>
    <row r="78" spans="1:18" x14ac:dyDescent="0.35">
      <c r="A78" s="132">
        <f t="shared" si="8"/>
        <v>47484</v>
      </c>
      <c r="B78" s="133">
        <v>65</v>
      </c>
      <c r="C78" s="134">
        <f t="shared" si="12"/>
        <v>761103.76853593788</v>
      </c>
      <c r="D78" s="135">
        <f t="shared" si="13"/>
        <v>2156.46</v>
      </c>
      <c r="E78" s="135">
        <f t="shared" ref="E78:E112" si="17">PPMT($E$10/12,B78,$E$7,-$E$8,$E$9,0)</f>
        <v>14377.238624151787</v>
      </c>
      <c r="F78" s="135">
        <f t="shared" si="6"/>
        <v>16533.7</v>
      </c>
      <c r="G78" s="134">
        <f t="shared" si="14"/>
        <v>746726.52991178608</v>
      </c>
      <c r="L78" s="182">
        <f t="shared" si="10"/>
        <v>47484</v>
      </c>
      <c r="M78" s="140">
        <v>65</v>
      </c>
      <c r="N78" s="148">
        <f t="shared" si="15"/>
        <v>89000.512061571731</v>
      </c>
      <c r="O78" s="183">
        <f t="shared" si="3"/>
        <v>252.17</v>
      </c>
      <c r="P78" s="183">
        <f t="shared" si="4"/>
        <v>2422.469020052225</v>
      </c>
      <c r="Q78" s="183">
        <f t="shared" si="7"/>
        <v>2674.64</v>
      </c>
      <c r="R78" s="148">
        <f t="shared" si="16"/>
        <v>86578.043041519501</v>
      </c>
    </row>
    <row r="79" spans="1:18" x14ac:dyDescent="0.35">
      <c r="A79" s="132">
        <f t="shared" si="8"/>
        <v>47515</v>
      </c>
      <c r="B79" s="133">
        <v>66</v>
      </c>
      <c r="C79" s="134">
        <f t="shared" si="12"/>
        <v>746726.52991178608</v>
      </c>
      <c r="D79" s="135">
        <f t="shared" si="13"/>
        <v>2115.73</v>
      </c>
      <c r="E79" s="135">
        <f t="shared" si="17"/>
        <v>14417.974133586884</v>
      </c>
      <c r="F79" s="135">
        <f t="shared" si="6"/>
        <v>16533.7</v>
      </c>
      <c r="G79" s="134">
        <f t="shared" si="14"/>
        <v>732308.55577819922</v>
      </c>
      <c r="L79" s="182">
        <f t="shared" si="10"/>
        <v>47515</v>
      </c>
      <c r="M79" s="140">
        <v>66</v>
      </c>
      <c r="N79" s="148">
        <f t="shared" si="15"/>
        <v>86578.043041519501</v>
      </c>
      <c r="O79" s="183">
        <f t="shared" ref="O79:O112" si="18">ROUND(N79*$P$10/12,2)</f>
        <v>245.3</v>
      </c>
      <c r="P79" s="183">
        <f t="shared" ref="P79:P112" si="19">PPMT($P$10/12,M79,$P$7,-$P$8,$P$9,0)</f>
        <v>2429.3326822757062</v>
      </c>
      <c r="Q79" s="183">
        <f t="shared" si="7"/>
        <v>2674.64</v>
      </c>
      <c r="R79" s="148">
        <f t="shared" si="16"/>
        <v>84148.710359243792</v>
      </c>
    </row>
    <row r="80" spans="1:18" x14ac:dyDescent="0.35">
      <c r="A80" s="132">
        <f t="shared" si="8"/>
        <v>47543</v>
      </c>
      <c r="B80" s="133">
        <v>67</v>
      </c>
      <c r="C80" s="134">
        <f t="shared" si="12"/>
        <v>732308.55577819922</v>
      </c>
      <c r="D80" s="135">
        <f t="shared" si="13"/>
        <v>2074.87</v>
      </c>
      <c r="E80" s="135">
        <f t="shared" si="17"/>
        <v>14458.825060298714</v>
      </c>
      <c r="F80" s="135">
        <f t="shared" ref="F80:F112" si="20">F79</f>
        <v>16533.7</v>
      </c>
      <c r="G80" s="134">
        <f t="shared" si="14"/>
        <v>717849.73071790056</v>
      </c>
      <c r="L80" s="182">
        <f t="shared" si="10"/>
        <v>47543</v>
      </c>
      <c r="M80" s="140">
        <v>67</v>
      </c>
      <c r="N80" s="148">
        <f t="shared" si="15"/>
        <v>84148.710359243792</v>
      </c>
      <c r="O80" s="183">
        <f t="shared" si="18"/>
        <v>238.42</v>
      </c>
      <c r="P80" s="183">
        <f t="shared" si="19"/>
        <v>2436.215791542154</v>
      </c>
      <c r="Q80" s="183">
        <f t="shared" ref="Q80:Q112" si="21">Q79</f>
        <v>2674.64</v>
      </c>
      <c r="R80" s="148">
        <f t="shared" si="16"/>
        <v>81712.494567701637</v>
      </c>
    </row>
    <row r="81" spans="1:18" x14ac:dyDescent="0.35">
      <c r="A81" s="132">
        <f t="shared" ref="A81:A112" si="22">EDATE(A80,1)</f>
        <v>47574</v>
      </c>
      <c r="B81" s="133">
        <v>68</v>
      </c>
      <c r="C81" s="134">
        <f t="shared" si="12"/>
        <v>717849.73071790056</v>
      </c>
      <c r="D81" s="135">
        <f t="shared" si="13"/>
        <v>2033.91</v>
      </c>
      <c r="E81" s="135">
        <f t="shared" si="17"/>
        <v>14499.791731302894</v>
      </c>
      <c r="F81" s="135">
        <f t="shared" si="20"/>
        <v>16533.7</v>
      </c>
      <c r="G81" s="134">
        <f t="shared" si="14"/>
        <v>703349.9389865977</v>
      </c>
      <c r="L81" s="182">
        <f t="shared" ref="L81:L112" si="23">EDATE(L80,1)</f>
        <v>47574</v>
      </c>
      <c r="M81" s="140">
        <v>68</v>
      </c>
      <c r="N81" s="148">
        <f t="shared" si="15"/>
        <v>81712.494567701637</v>
      </c>
      <c r="O81" s="183">
        <f t="shared" si="18"/>
        <v>231.52</v>
      </c>
      <c r="P81" s="183">
        <f t="shared" si="19"/>
        <v>2443.1184029515234</v>
      </c>
      <c r="Q81" s="183">
        <f t="shared" si="21"/>
        <v>2674.64</v>
      </c>
      <c r="R81" s="148">
        <f t="shared" si="16"/>
        <v>79269.376164750109</v>
      </c>
    </row>
    <row r="82" spans="1:18" x14ac:dyDescent="0.35">
      <c r="A82" s="132">
        <f t="shared" si="22"/>
        <v>47604</v>
      </c>
      <c r="B82" s="133">
        <v>69</v>
      </c>
      <c r="C82" s="134">
        <f t="shared" si="12"/>
        <v>703349.9389865977</v>
      </c>
      <c r="D82" s="135">
        <f t="shared" si="13"/>
        <v>1992.82</v>
      </c>
      <c r="E82" s="135">
        <f t="shared" si="17"/>
        <v>14540.874474541584</v>
      </c>
      <c r="F82" s="135">
        <f t="shared" si="20"/>
        <v>16533.7</v>
      </c>
      <c r="G82" s="134">
        <f t="shared" si="14"/>
        <v>688809.06451205607</v>
      </c>
      <c r="L82" s="182">
        <f t="shared" si="23"/>
        <v>47604</v>
      </c>
      <c r="M82" s="140">
        <v>69</v>
      </c>
      <c r="N82" s="148">
        <f t="shared" si="15"/>
        <v>79269.376164750109</v>
      </c>
      <c r="O82" s="183">
        <f t="shared" si="18"/>
        <v>224.6</v>
      </c>
      <c r="P82" s="183">
        <f t="shared" si="19"/>
        <v>2450.0405717598865</v>
      </c>
      <c r="Q82" s="183">
        <f t="shared" si="21"/>
        <v>2674.64</v>
      </c>
      <c r="R82" s="148">
        <f t="shared" si="16"/>
        <v>76819.335592990217</v>
      </c>
    </row>
    <row r="83" spans="1:18" x14ac:dyDescent="0.35">
      <c r="A83" s="132">
        <f t="shared" si="22"/>
        <v>47635</v>
      </c>
      <c r="B83" s="133">
        <v>70</v>
      </c>
      <c r="C83" s="134">
        <f t="shared" si="12"/>
        <v>688809.06451205607</v>
      </c>
      <c r="D83" s="135">
        <f t="shared" si="13"/>
        <v>1951.63</v>
      </c>
      <c r="E83" s="135">
        <f t="shared" si="17"/>
        <v>14582.073618886117</v>
      </c>
      <c r="F83" s="135">
        <f t="shared" si="20"/>
        <v>16533.7</v>
      </c>
      <c r="G83" s="134">
        <f t="shared" si="14"/>
        <v>674226.99089317</v>
      </c>
      <c r="L83" s="182">
        <f t="shared" si="23"/>
        <v>47635</v>
      </c>
      <c r="M83" s="140">
        <v>70</v>
      </c>
      <c r="N83" s="148">
        <f t="shared" si="15"/>
        <v>76819.335592990217</v>
      </c>
      <c r="O83" s="183">
        <f t="shared" si="18"/>
        <v>217.65</v>
      </c>
      <c r="P83" s="183">
        <f t="shared" si="19"/>
        <v>2456.9823533798726</v>
      </c>
      <c r="Q83" s="183">
        <f t="shared" si="21"/>
        <v>2674.64</v>
      </c>
      <c r="R83" s="148">
        <f t="shared" si="16"/>
        <v>74362.35323961034</v>
      </c>
    </row>
    <row r="84" spans="1:18" x14ac:dyDescent="0.35">
      <c r="A84" s="132">
        <f t="shared" si="22"/>
        <v>47665</v>
      </c>
      <c r="B84" s="133">
        <v>71</v>
      </c>
      <c r="C84" s="134">
        <f t="shared" si="12"/>
        <v>674226.99089317</v>
      </c>
      <c r="D84" s="135">
        <f t="shared" si="13"/>
        <v>1910.31</v>
      </c>
      <c r="E84" s="135">
        <f t="shared" si="17"/>
        <v>14623.389494139628</v>
      </c>
      <c r="F84" s="135">
        <f t="shared" si="20"/>
        <v>16533.7</v>
      </c>
      <c r="G84" s="134">
        <f t="shared" si="14"/>
        <v>659603.60139903042</v>
      </c>
      <c r="L84" s="182">
        <f t="shared" si="23"/>
        <v>47665</v>
      </c>
      <c r="M84" s="140">
        <v>71</v>
      </c>
      <c r="N84" s="148">
        <f t="shared" si="15"/>
        <v>74362.35323961034</v>
      </c>
      <c r="O84" s="183">
        <f t="shared" si="18"/>
        <v>210.69</v>
      </c>
      <c r="P84" s="183">
        <f t="shared" si="19"/>
        <v>2463.9438033811152</v>
      </c>
      <c r="Q84" s="183">
        <f t="shared" si="21"/>
        <v>2674.64</v>
      </c>
      <c r="R84" s="148">
        <f t="shared" si="16"/>
        <v>71898.409436229224</v>
      </c>
    </row>
    <row r="85" spans="1:18" x14ac:dyDescent="0.35">
      <c r="A85" s="132">
        <f t="shared" si="22"/>
        <v>47696</v>
      </c>
      <c r="B85" s="133">
        <v>72</v>
      </c>
      <c r="C85" s="134">
        <f t="shared" si="12"/>
        <v>659603.60139903042</v>
      </c>
      <c r="D85" s="135">
        <f t="shared" si="13"/>
        <v>1868.88</v>
      </c>
      <c r="E85" s="135">
        <f t="shared" si="17"/>
        <v>14664.822431039691</v>
      </c>
      <c r="F85" s="135">
        <f t="shared" si="20"/>
        <v>16533.7</v>
      </c>
      <c r="G85" s="134">
        <f t="shared" si="14"/>
        <v>644938.77896799077</v>
      </c>
      <c r="L85" s="182">
        <f t="shared" si="23"/>
        <v>47696</v>
      </c>
      <c r="M85" s="140">
        <v>72</v>
      </c>
      <c r="N85" s="148">
        <f t="shared" si="15"/>
        <v>71898.409436229224</v>
      </c>
      <c r="O85" s="183">
        <f t="shared" si="18"/>
        <v>203.71</v>
      </c>
      <c r="P85" s="183">
        <f t="shared" si="19"/>
        <v>2470.9249774906953</v>
      </c>
      <c r="Q85" s="183">
        <f t="shared" si="21"/>
        <v>2674.64</v>
      </c>
      <c r="R85" s="148">
        <f t="shared" si="16"/>
        <v>69427.484458738531</v>
      </c>
    </row>
    <row r="86" spans="1:18" x14ac:dyDescent="0.35">
      <c r="A86" s="132">
        <f t="shared" si="22"/>
        <v>47727</v>
      </c>
      <c r="B86" s="133">
        <v>73</v>
      </c>
      <c r="C86" s="134">
        <f t="shared" si="12"/>
        <v>644938.77896799077</v>
      </c>
      <c r="D86" s="135">
        <f t="shared" si="13"/>
        <v>1827.33</v>
      </c>
      <c r="E86" s="135">
        <f t="shared" si="17"/>
        <v>14706.372761260971</v>
      </c>
      <c r="F86" s="135">
        <f t="shared" si="20"/>
        <v>16533.7</v>
      </c>
      <c r="G86" s="134">
        <f t="shared" si="14"/>
        <v>630232.40620672982</v>
      </c>
      <c r="L86" s="182">
        <f t="shared" si="23"/>
        <v>47727</v>
      </c>
      <c r="M86" s="140">
        <v>73</v>
      </c>
      <c r="N86" s="148">
        <f t="shared" si="15"/>
        <v>69427.484458738531</v>
      </c>
      <c r="O86" s="183">
        <f t="shared" si="18"/>
        <v>196.71</v>
      </c>
      <c r="P86" s="183">
        <f t="shared" si="19"/>
        <v>2477.9259315935856</v>
      </c>
      <c r="Q86" s="183">
        <f t="shared" si="21"/>
        <v>2674.64</v>
      </c>
      <c r="R86" s="148">
        <f t="shared" si="16"/>
        <v>66949.558527144938</v>
      </c>
    </row>
    <row r="87" spans="1:18" x14ac:dyDescent="0.35">
      <c r="A87" s="132">
        <f t="shared" si="22"/>
        <v>47757</v>
      </c>
      <c r="B87" s="133">
        <v>74</v>
      </c>
      <c r="C87" s="134">
        <f t="shared" si="12"/>
        <v>630232.40620672982</v>
      </c>
      <c r="D87" s="135">
        <f t="shared" si="13"/>
        <v>1785.66</v>
      </c>
      <c r="E87" s="135">
        <f t="shared" si="17"/>
        <v>14748.040817417877</v>
      </c>
      <c r="F87" s="135">
        <f t="shared" si="20"/>
        <v>16533.7</v>
      </c>
      <c r="G87" s="134">
        <f t="shared" si="14"/>
        <v>615484.36538931192</v>
      </c>
      <c r="L87" s="182">
        <f t="shared" si="23"/>
        <v>47757</v>
      </c>
      <c r="M87" s="140">
        <v>74</v>
      </c>
      <c r="N87" s="148">
        <f t="shared" si="15"/>
        <v>66949.558527144938</v>
      </c>
      <c r="O87" s="183">
        <f t="shared" si="18"/>
        <v>189.69</v>
      </c>
      <c r="P87" s="183">
        <f t="shared" si="19"/>
        <v>2484.9467217331007</v>
      </c>
      <c r="Q87" s="183">
        <f t="shared" si="21"/>
        <v>2674.64</v>
      </c>
      <c r="R87" s="148">
        <f t="shared" si="16"/>
        <v>64464.611805411834</v>
      </c>
    </row>
    <row r="88" spans="1:18" x14ac:dyDescent="0.35">
      <c r="A88" s="132">
        <f t="shared" si="22"/>
        <v>47788</v>
      </c>
      <c r="B88" s="133">
        <v>75</v>
      </c>
      <c r="C88" s="134">
        <f t="shared" si="12"/>
        <v>615484.36538931192</v>
      </c>
      <c r="D88" s="135">
        <f t="shared" si="13"/>
        <v>1743.87</v>
      </c>
      <c r="E88" s="135">
        <f t="shared" si="17"/>
        <v>14789.826933067228</v>
      </c>
      <c r="F88" s="135">
        <f t="shared" si="20"/>
        <v>16533.7</v>
      </c>
      <c r="G88" s="134">
        <f t="shared" si="14"/>
        <v>600694.53845624474</v>
      </c>
      <c r="L88" s="182">
        <f t="shared" si="23"/>
        <v>47788</v>
      </c>
      <c r="M88" s="140">
        <v>75</v>
      </c>
      <c r="N88" s="148">
        <f t="shared" si="15"/>
        <v>64464.611805411834</v>
      </c>
      <c r="O88" s="183">
        <f t="shared" si="18"/>
        <v>182.65</v>
      </c>
      <c r="P88" s="183">
        <f t="shared" si="19"/>
        <v>2491.9874041113444</v>
      </c>
      <c r="Q88" s="183">
        <f t="shared" si="21"/>
        <v>2674.64</v>
      </c>
      <c r="R88" s="148">
        <f t="shared" si="16"/>
        <v>61972.624401300491</v>
      </c>
    </row>
    <row r="89" spans="1:18" x14ac:dyDescent="0.35">
      <c r="A89" s="132">
        <f t="shared" si="22"/>
        <v>47818</v>
      </c>
      <c r="B89" s="133">
        <v>76</v>
      </c>
      <c r="C89" s="134">
        <f t="shared" si="12"/>
        <v>600694.53845624474</v>
      </c>
      <c r="D89" s="135">
        <f t="shared" si="13"/>
        <v>1701.97</v>
      </c>
      <c r="E89" s="135">
        <f t="shared" si="17"/>
        <v>14831.73144271092</v>
      </c>
      <c r="F89" s="135">
        <f t="shared" si="20"/>
        <v>16533.7</v>
      </c>
      <c r="G89" s="134">
        <f t="shared" si="14"/>
        <v>585862.80701353378</v>
      </c>
      <c r="L89" s="182">
        <f t="shared" si="23"/>
        <v>47818</v>
      </c>
      <c r="M89" s="140">
        <v>76</v>
      </c>
      <c r="N89" s="148">
        <f t="shared" si="15"/>
        <v>61972.624401300491</v>
      </c>
      <c r="O89" s="183">
        <f t="shared" si="18"/>
        <v>175.59</v>
      </c>
      <c r="P89" s="183">
        <f t="shared" si="19"/>
        <v>2499.0480350896601</v>
      </c>
      <c r="Q89" s="183">
        <f t="shared" si="21"/>
        <v>2674.64</v>
      </c>
      <c r="R89" s="148">
        <f t="shared" si="16"/>
        <v>59473.576366210829</v>
      </c>
    </row>
    <row r="90" spans="1:18" x14ac:dyDescent="0.35">
      <c r="A90" s="132">
        <f t="shared" si="22"/>
        <v>47849</v>
      </c>
      <c r="B90" s="133">
        <v>77</v>
      </c>
      <c r="C90" s="134">
        <f t="shared" si="12"/>
        <v>585862.80701353378</v>
      </c>
      <c r="D90" s="135">
        <f t="shared" si="13"/>
        <v>1659.94</v>
      </c>
      <c r="E90" s="135">
        <f t="shared" si="17"/>
        <v>14873.754681798599</v>
      </c>
      <c r="F90" s="135">
        <f t="shared" si="20"/>
        <v>16533.7</v>
      </c>
      <c r="G90" s="134">
        <f t="shared" si="14"/>
        <v>570989.05233173515</v>
      </c>
      <c r="L90" s="182">
        <f t="shared" si="23"/>
        <v>47849</v>
      </c>
      <c r="M90" s="140">
        <v>77</v>
      </c>
      <c r="N90" s="148">
        <f t="shared" si="15"/>
        <v>59473.576366210829</v>
      </c>
      <c r="O90" s="183">
        <f t="shared" si="18"/>
        <v>168.51</v>
      </c>
      <c r="P90" s="183">
        <f t="shared" si="19"/>
        <v>2506.1286711890807</v>
      </c>
      <c r="Q90" s="183">
        <f t="shared" si="21"/>
        <v>2674.64</v>
      </c>
      <c r="R90" s="148">
        <f t="shared" si="16"/>
        <v>56967.44769502175</v>
      </c>
    </row>
    <row r="91" spans="1:18" x14ac:dyDescent="0.35">
      <c r="A91" s="132">
        <f t="shared" si="22"/>
        <v>47880</v>
      </c>
      <c r="B91" s="133">
        <v>78</v>
      </c>
      <c r="C91" s="134">
        <f t="shared" si="12"/>
        <v>570989.05233173515</v>
      </c>
      <c r="D91" s="135">
        <f t="shared" si="13"/>
        <v>1617.8</v>
      </c>
      <c r="E91" s="135">
        <f t="shared" si="17"/>
        <v>14915.89698673036</v>
      </c>
      <c r="F91" s="135">
        <f t="shared" si="20"/>
        <v>16533.7</v>
      </c>
      <c r="G91" s="134">
        <f t="shared" si="14"/>
        <v>556073.15534500475</v>
      </c>
      <c r="L91" s="182">
        <f t="shared" si="23"/>
        <v>47880</v>
      </c>
      <c r="M91" s="140">
        <v>78</v>
      </c>
      <c r="N91" s="148">
        <f t="shared" si="15"/>
        <v>56967.44769502175</v>
      </c>
      <c r="O91" s="183">
        <f t="shared" si="18"/>
        <v>161.41</v>
      </c>
      <c r="P91" s="183">
        <f t="shared" si="19"/>
        <v>2513.2293690907832</v>
      </c>
      <c r="Q91" s="183">
        <f t="shared" si="21"/>
        <v>2674.64</v>
      </c>
      <c r="R91" s="148">
        <f t="shared" si="16"/>
        <v>54454.218325930968</v>
      </c>
    </row>
    <row r="92" spans="1:18" x14ac:dyDescent="0.35">
      <c r="A92" s="132">
        <f t="shared" si="22"/>
        <v>47908</v>
      </c>
      <c r="B92" s="133">
        <v>79</v>
      </c>
      <c r="C92" s="134">
        <f t="shared" si="12"/>
        <v>556073.15534500475</v>
      </c>
      <c r="D92" s="135">
        <f t="shared" si="13"/>
        <v>1575.54</v>
      </c>
      <c r="E92" s="135">
        <f t="shared" si="17"/>
        <v>14958.15869485943</v>
      </c>
      <c r="F92" s="135">
        <f t="shared" si="20"/>
        <v>16533.7</v>
      </c>
      <c r="G92" s="134">
        <f t="shared" si="14"/>
        <v>541114.99665014527</v>
      </c>
      <c r="L92" s="182">
        <f t="shared" si="23"/>
        <v>47908</v>
      </c>
      <c r="M92" s="140">
        <v>79</v>
      </c>
      <c r="N92" s="148">
        <f t="shared" si="15"/>
        <v>54454.218325930968</v>
      </c>
      <c r="O92" s="183">
        <f t="shared" si="18"/>
        <v>154.29</v>
      </c>
      <c r="P92" s="183">
        <f t="shared" si="19"/>
        <v>2520.3501856365406</v>
      </c>
      <c r="Q92" s="183">
        <f t="shared" si="21"/>
        <v>2674.64</v>
      </c>
      <c r="R92" s="148">
        <f t="shared" si="16"/>
        <v>51933.868140294428</v>
      </c>
    </row>
    <row r="93" spans="1:18" x14ac:dyDescent="0.35">
      <c r="A93" s="132">
        <f t="shared" si="22"/>
        <v>47939</v>
      </c>
      <c r="B93" s="133">
        <v>80</v>
      </c>
      <c r="C93" s="134">
        <f t="shared" si="12"/>
        <v>541114.99665014527</v>
      </c>
      <c r="D93" s="135">
        <f t="shared" si="13"/>
        <v>1533.16</v>
      </c>
      <c r="E93" s="135">
        <f t="shared" si="17"/>
        <v>15000.540144494866</v>
      </c>
      <c r="F93" s="135">
        <f t="shared" si="20"/>
        <v>16533.7</v>
      </c>
      <c r="G93" s="134">
        <f t="shared" si="14"/>
        <v>526114.45650565042</v>
      </c>
      <c r="L93" s="182">
        <f t="shared" si="23"/>
        <v>47939</v>
      </c>
      <c r="M93" s="140">
        <v>80</v>
      </c>
      <c r="N93" s="148">
        <f t="shared" si="15"/>
        <v>51933.868140294428</v>
      </c>
      <c r="O93" s="183">
        <f t="shared" si="18"/>
        <v>147.15</v>
      </c>
      <c r="P93" s="183">
        <f t="shared" si="19"/>
        <v>2527.4911778291771</v>
      </c>
      <c r="Q93" s="183">
        <f t="shared" si="21"/>
        <v>2674.64</v>
      </c>
      <c r="R93" s="148">
        <f t="shared" si="16"/>
        <v>49406.376962465249</v>
      </c>
    </row>
    <row r="94" spans="1:18" x14ac:dyDescent="0.35">
      <c r="A94" s="132">
        <f t="shared" si="22"/>
        <v>47969</v>
      </c>
      <c r="B94" s="133">
        <v>81</v>
      </c>
      <c r="C94" s="134">
        <f t="shared" si="12"/>
        <v>526114.45650565042</v>
      </c>
      <c r="D94" s="135">
        <f t="shared" si="13"/>
        <v>1490.66</v>
      </c>
      <c r="E94" s="135">
        <f t="shared" si="17"/>
        <v>15043.041674904267</v>
      </c>
      <c r="F94" s="135">
        <f t="shared" si="20"/>
        <v>16533.7</v>
      </c>
      <c r="G94" s="134">
        <f t="shared" si="14"/>
        <v>511071.41483074613</v>
      </c>
      <c r="L94" s="182">
        <f t="shared" si="23"/>
        <v>47969</v>
      </c>
      <c r="M94" s="140">
        <v>81</v>
      </c>
      <c r="N94" s="148">
        <f t="shared" si="15"/>
        <v>49406.376962465249</v>
      </c>
      <c r="O94" s="183">
        <f t="shared" si="18"/>
        <v>139.97999999999999</v>
      </c>
      <c r="P94" s="183">
        <f t="shared" si="19"/>
        <v>2534.6524028330264</v>
      </c>
      <c r="Q94" s="183">
        <f t="shared" si="21"/>
        <v>2674.64</v>
      </c>
      <c r="R94" s="148">
        <f t="shared" si="16"/>
        <v>46871.724559632225</v>
      </c>
    </row>
    <row r="95" spans="1:18" x14ac:dyDescent="0.35">
      <c r="A95" s="132">
        <f t="shared" si="22"/>
        <v>48000</v>
      </c>
      <c r="B95" s="133">
        <v>82</v>
      </c>
      <c r="C95" s="134">
        <f t="shared" si="12"/>
        <v>511071.41483074613</v>
      </c>
      <c r="D95" s="135">
        <f t="shared" si="13"/>
        <v>1448.04</v>
      </c>
      <c r="E95" s="135">
        <f t="shared" si="17"/>
        <v>15085.663626316496</v>
      </c>
      <c r="F95" s="135">
        <f t="shared" si="20"/>
        <v>16533.7</v>
      </c>
      <c r="G95" s="134">
        <f t="shared" si="14"/>
        <v>495985.75120442966</v>
      </c>
      <c r="L95" s="182">
        <f t="shared" si="23"/>
        <v>48000</v>
      </c>
      <c r="M95" s="140">
        <v>82</v>
      </c>
      <c r="N95" s="148">
        <f t="shared" si="15"/>
        <v>46871.724559632225</v>
      </c>
      <c r="O95" s="183">
        <f t="shared" si="18"/>
        <v>132.80000000000001</v>
      </c>
      <c r="P95" s="183">
        <f t="shared" si="19"/>
        <v>2541.8339179743871</v>
      </c>
      <c r="Q95" s="183">
        <f t="shared" si="21"/>
        <v>2674.64</v>
      </c>
      <c r="R95" s="148">
        <f t="shared" si="16"/>
        <v>44329.890641657839</v>
      </c>
    </row>
    <row r="96" spans="1:18" x14ac:dyDescent="0.35">
      <c r="A96" s="132">
        <f t="shared" si="22"/>
        <v>48030</v>
      </c>
      <c r="B96" s="133">
        <v>83</v>
      </c>
      <c r="C96" s="134">
        <f t="shared" si="12"/>
        <v>495985.75120442966</v>
      </c>
      <c r="D96" s="135">
        <f t="shared" si="13"/>
        <v>1405.29</v>
      </c>
      <c r="E96" s="135">
        <f t="shared" si="17"/>
        <v>15128.406339924393</v>
      </c>
      <c r="F96" s="135">
        <f t="shared" si="20"/>
        <v>16533.7</v>
      </c>
      <c r="G96" s="134">
        <f t="shared" si="14"/>
        <v>480857.34486450528</v>
      </c>
      <c r="L96" s="182">
        <f t="shared" si="23"/>
        <v>48030</v>
      </c>
      <c r="M96" s="140">
        <v>83</v>
      </c>
      <c r="N96" s="148">
        <f t="shared" si="15"/>
        <v>44329.890641657839</v>
      </c>
      <c r="O96" s="183">
        <f t="shared" si="18"/>
        <v>125.6</v>
      </c>
      <c r="P96" s="183">
        <f t="shared" si="19"/>
        <v>2549.0357807419805</v>
      </c>
      <c r="Q96" s="183">
        <f t="shared" si="21"/>
        <v>2674.64</v>
      </c>
      <c r="R96" s="148">
        <f t="shared" si="16"/>
        <v>41780.854860915861</v>
      </c>
    </row>
    <row r="97" spans="1:18" x14ac:dyDescent="0.35">
      <c r="A97" s="132">
        <f t="shared" si="22"/>
        <v>48061</v>
      </c>
      <c r="B97" s="133">
        <v>84</v>
      </c>
      <c r="C97" s="134">
        <f t="shared" si="12"/>
        <v>480857.34486450528</v>
      </c>
      <c r="D97" s="135">
        <f t="shared" si="13"/>
        <v>1362.43</v>
      </c>
      <c r="E97" s="135">
        <f t="shared" si="17"/>
        <v>15171.270157887513</v>
      </c>
      <c r="F97" s="135">
        <f t="shared" si="20"/>
        <v>16533.7</v>
      </c>
      <c r="G97" s="134">
        <f t="shared" si="14"/>
        <v>465686.07470661774</v>
      </c>
      <c r="L97" s="182">
        <f t="shared" si="23"/>
        <v>48061</v>
      </c>
      <c r="M97" s="140">
        <v>84</v>
      </c>
      <c r="N97" s="148">
        <f t="shared" si="15"/>
        <v>41780.854860915861</v>
      </c>
      <c r="O97" s="183">
        <f t="shared" si="18"/>
        <v>118.38</v>
      </c>
      <c r="P97" s="183">
        <f t="shared" si="19"/>
        <v>2556.2580487874166</v>
      </c>
      <c r="Q97" s="183">
        <f t="shared" si="21"/>
        <v>2674.64</v>
      </c>
      <c r="R97" s="148">
        <f t="shared" si="16"/>
        <v>39224.596812128446</v>
      </c>
    </row>
    <row r="98" spans="1:18" x14ac:dyDescent="0.35">
      <c r="A98" s="132">
        <f t="shared" si="22"/>
        <v>48092</v>
      </c>
      <c r="B98" s="133">
        <v>85</v>
      </c>
      <c r="C98" s="134">
        <f t="shared" si="12"/>
        <v>465686.07470661774</v>
      </c>
      <c r="D98" s="135">
        <f t="shared" si="13"/>
        <v>1319.44</v>
      </c>
      <c r="E98" s="135">
        <f t="shared" si="17"/>
        <v>15214.25542333486</v>
      </c>
      <c r="F98" s="135">
        <f t="shared" si="20"/>
        <v>16533.7</v>
      </c>
      <c r="G98" s="134">
        <f t="shared" si="14"/>
        <v>450471.81928328291</v>
      </c>
      <c r="L98" s="182">
        <f t="shared" si="23"/>
        <v>48092</v>
      </c>
      <c r="M98" s="140">
        <v>85</v>
      </c>
      <c r="N98" s="148">
        <f t="shared" si="15"/>
        <v>39224.596812128446</v>
      </c>
      <c r="O98" s="183">
        <f t="shared" si="18"/>
        <v>111.14</v>
      </c>
      <c r="P98" s="183">
        <f t="shared" si="19"/>
        <v>2563.5007799256473</v>
      </c>
      <c r="Q98" s="183">
        <f t="shared" si="21"/>
        <v>2674.64</v>
      </c>
      <c r="R98" s="148">
        <f t="shared" si="16"/>
        <v>36661.096032202797</v>
      </c>
    </row>
    <row r="99" spans="1:18" x14ac:dyDescent="0.35">
      <c r="A99" s="132">
        <f t="shared" si="22"/>
        <v>48122</v>
      </c>
      <c r="B99" s="133">
        <v>86</v>
      </c>
      <c r="C99" s="134">
        <f t="shared" si="12"/>
        <v>450471.81928328291</v>
      </c>
      <c r="D99" s="135">
        <f t="shared" si="13"/>
        <v>1276.3399999999999</v>
      </c>
      <c r="E99" s="135">
        <f t="shared" si="17"/>
        <v>15257.362480367641</v>
      </c>
      <c r="F99" s="135">
        <f t="shared" si="20"/>
        <v>16533.7</v>
      </c>
      <c r="G99" s="134">
        <f t="shared" si="14"/>
        <v>435214.45680291526</v>
      </c>
      <c r="L99" s="182">
        <f t="shared" si="23"/>
        <v>48122</v>
      </c>
      <c r="M99" s="140">
        <v>86</v>
      </c>
      <c r="N99" s="148">
        <f t="shared" si="15"/>
        <v>36661.096032202797</v>
      </c>
      <c r="O99" s="183">
        <f t="shared" si="18"/>
        <v>103.87</v>
      </c>
      <c r="P99" s="183">
        <f t="shared" si="19"/>
        <v>2570.7640321354365</v>
      </c>
      <c r="Q99" s="183">
        <f t="shared" si="21"/>
        <v>2674.64</v>
      </c>
      <c r="R99" s="148">
        <f t="shared" si="16"/>
        <v>34090.332000067363</v>
      </c>
    </row>
    <row r="100" spans="1:18" x14ac:dyDescent="0.35">
      <c r="A100" s="132">
        <f t="shared" si="22"/>
        <v>48153</v>
      </c>
      <c r="B100" s="133">
        <v>87</v>
      </c>
      <c r="C100" s="134">
        <f t="shared" si="12"/>
        <v>435214.45680291526</v>
      </c>
      <c r="D100" s="135">
        <f t="shared" si="13"/>
        <v>1233.1099999999999</v>
      </c>
      <c r="E100" s="135">
        <f t="shared" si="17"/>
        <v>15300.591674062016</v>
      </c>
      <c r="F100" s="135">
        <f t="shared" si="20"/>
        <v>16533.7</v>
      </c>
      <c r="G100" s="134">
        <f t="shared" si="14"/>
        <v>419913.86512885324</v>
      </c>
      <c r="L100" s="182">
        <f t="shared" si="23"/>
        <v>48153</v>
      </c>
      <c r="M100" s="140">
        <v>87</v>
      </c>
      <c r="N100" s="148">
        <f t="shared" si="15"/>
        <v>34090.332000067363</v>
      </c>
      <c r="O100" s="183">
        <f t="shared" si="18"/>
        <v>96.59</v>
      </c>
      <c r="P100" s="183">
        <f t="shared" si="19"/>
        <v>2578.0478635598206</v>
      </c>
      <c r="Q100" s="183">
        <f t="shared" si="21"/>
        <v>2674.64</v>
      </c>
      <c r="R100" s="148">
        <f t="shared" si="16"/>
        <v>31512.284136507544</v>
      </c>
    </row>
    <row r="101" spans="1:18" x14ac:dyDescent="0.35">
      <c r="A101" s="132">
        <f t="shared" si="22"/>
        <v>48183</v>
      </c>
      <c r="B101" s="133">
        <v>88</v>
      </c>
      <c r="C101" s="134">
        <f t="shared" si="12"/>
        <v>419913.86512885324</v>
      </c>
      <c r="D101" s="135">
        <f t="shared" si="13"/>
        <v>1189.76</v>
      </c>
      <c r="E101" s="135">
        <f t="shared" si="17"/>
        <v>15343.94335047186</v>
      </c>
      <c r="F101" s="135">
        <f t="shared" si="20"/>
        <v>16533.7</v>
      </c>
      <c r="G101" s="134">
        <f t="shared" si="14"/>
        <v>404569.92177838139</v>
      </c>
      <c r="L101" s="182">
        <f t="shared" si="23"/>
        <v>48183</v>
      </c>
      <c r="M101" s="140">
        <v>88</v>
      </c>
      <c r="N101" s="148">
        <f t="shared" si="15"/>
        <v>31512.284136507544</v>
      </c>
      <c r="O101" s="183">
        <f t="shared" si="18"/>
        <v>89.28</v>
      </c>
      <c r="P101" s="183">
        <f t="shared" si="19"/>
        <v>2585.3523325065735</v>
      </c>
      <c r="Q101" s="183">
        <f t="shared" si="21"/>
        <v>2674.64</v>
      </c>
      <c r="R101" s="148">
        <f t="shared" si="16"/>
        <v>28926.931804000971</v>
      </c>
    </row>
    <row r="102" spans="1:18" x14ac:dyDescent="0.35">
      <c r="A102" s="132">
        <f t="shared" si="22"/>
        <v>48214</v>
      </c>
      <c r="B102" s="133">
        <v>89</v>
      </c>
      <c r="C102" s="134">
        <f t="shared" si="12"/>
        <v>404569.92177838139</v>
      </c>
      <c r="D102" s="135">
        <f t="shared" si="13"/>
        <v>1146.28</v>
      </c>
      <c r="E102" s="135">
        <f t="shared" si="17"/>
        <v>15387.417856631531</v>
      </c>
      <c r="F102" s="135">
        <f t="shared" si="20"/>
        <v>16533.7</v>
      </c>
      <c r="G102" s="134">
        <f t="shared" si="14"/>
        <v>389182.50392174989</v>
      </c>
      <c r="L102" s="182">
        <f t="shared" si="23"/>
        <v>48214</v>
      </c>
      <c r="M102" s="140">
        <v>89</v>
      </c>
      <c r="N102" s="148">
        <f t="shared" si="15"/>
        <v>28926.931804000971</v>
      </c>
      <c r="O102" s="183">
        <f t="shared" si="18"/>
        <v>81.96</v>
      </c>
      <c r="P102" s="183">
        <f t="shared" si="19"/>
        <v>2592.6774974486757</v>
      </c>
      <c r="Q102" s="183">
        <f t="shared" si="21"/>
        <v>2674.64</v>
      </c>
      <c r="R102" s="148">
        <f t="shared" si="16"/>
        <v>26334.254306552295</v>
      </c>
    </row>
    <row r="103" spans="1:18" x14ac:dyDescent="0.35">
      <c r="A103" s="132">
        <f t="shared" si="22"/>
        <v>48245</v>
      </c>
      <c r="B103" s="133">
        <v>90</v>
      </c>
      <c r="C103" s="134">
        <f t="shared" si="12"/>
        <v>389182.50392174989</v>
      </c>
      <c r="D103" s="135">
        <f t="shared" si="13"/>
        <v>1102.68</v>
      </c>
      <c r="E103" s="135">
        <f t="shared" si="17"/>
        <v>15431.015540558652</v>
      </c>
      <c r="F103" s="135">
        <f t="shared" si="20"/>
        <v>16533.7</v>
      </c>
      <c r="G103" s="134">
        <f t="shared" si="14"/>
        <v>373751.48838119122</v>
      </c>
      <c r="L103" s="182">
        <f t="shared" si="23"/>
        <v>48245</v>
      </c>
      <c r="M103" s="140">
        <v>90</v>
      </c>
      <c r="N103" s="148">
        <f t="shared" si="15"/>
        <v>26334.254306552295</v>
      </c>
      <c r="O103" s="183">
        <f t="shared" si="18"/>
        <v>74.61</v>
      </c>
      <c r="P103" s="183">
        <f t="shared" si="19"/>
        <v>2600.02341702478</v>
      </c>
      <c r="Q103" s="183">
        <f t="shared" si="21"/>
        <v>2674.64</v>
      </c>
      <c r="R103" s="148">
        <f t="shared" si="16"/>
        <v>23734.230889527516</v>
      </c>
    </row>
    <row r="104" spans="1:18" x14ac:dyDescent="0.35">
      <c r="A104" s="132">
        <f t="shared" si="22"/>
        <v>48274</v>
      </c>
      <c r="B104" s="133">
        <v>91</v>
      </c>
      <c r="C104" s="134">
        <f t="shared" si="12"/>
        <v>373751.48838119122</v>
      </c>
      <c r="D104" s="135">
        <f t="shared" si="13"/>
        <v>1058.96</v>
      </c>
      <c r="E104" s="135">
        <f t="shared" si="17"/>
        <v>15474.736751256904</v>
      </c>
      <c r="F104" s="135">
        <f t="shared" si="20"/>
        <v>16533.7</v>
      </c>
      <c r="G104" s="134">
        <f t="shared" si="14"/>
        <v>358276.7516299343</v>
      </c>
      <c r="L104" s="182">
        <f t="shared" si="23"/>
        <v>48274</v>
      </c>
      <c r="M104" s="140">
        <v>91</v>
      </c>
      <c r="N104" s="148">
        <f t="shared" si="15"/>
        <v>23734.230889527516</v>
      </c>
      <c r="O104" s="183">
        <f t="shared" si="18"/>
        <v>67.25</v>
      </c>
      <c r="P104" s="183">
        <f t="shared" si="19"/>
        <v>2607.3901500396832</v>
      </c>
      <c r="Q104" s="183">
        <f t="shared" si="21"/>
        <v>2674.64</v>
      </c>
      <c r="R104" s="148">
        <f t="shared" si="16"/>
        <v>21126.840739487834</v>
      </c>
    </row>
    <row r="105" spans="1:18" x14ac:dyDescent="0.35">
      <c r="A105" s="132">
        <f t="shared" si="22"/>
        <v>48305</v>
      </c>
      <c r="B105" s="133">
        <v>92</v>
      </c>
      <c r="C105" s="134">
        <f t="shared" si="12"/>
        <v>358276.7516299343</v>
      </c>
      <c r="D105" s="135">
        <f t="shared" si="13"/>
        <v>1015.12</v>
      </c>
      <c r="E105" s="135">
        <f t="shared" si="17"/>
        <v>15518.581838718796</v>
      </c>
      <c r="F105" s="135">
        <f t="shared" si="20"/>
        <v>16533.7</v>
      </c>
      <c r="G105" s="134">
        <f t="shared" si="14"/>
        <v>342758.16979121551</v>
      </c>
      <c r="L105" s="182">
        <f t="shared" si="23"/>
        <v>48305</v>
      </c>
      <c r="M105" s="140">
        <v>92</v>
      </c>
      <c r="N105" s="148">
        <f t="shared" si="15"/>
        <v>21126.840739487834</v>
      </c>
      <c r="O105" s="183">
        <f t="shared" si="18"/>
        <v>59.86</v>
      </c>
      <c r="P105" s="183">
        <f t="shared" si="19"/>
        <v>2614.777755464796</v>
      </c>
      <c r="Q105" s="183">
        <f t="shared" si="21"/>
        <v>2674.64</v>
      </c>
      <c r="R105" s="148">
        <f t="shared" si="16"/>
        <v>18512.062984023039</v>
      </c>
    </row>
    <row r="106" spans="1:18" x14ac:dyDescent="0.35">
      <c r="A106" s="132">
        <f t="shared" si="22"/>
        <v>48335</v>
      </c>
      <c r="B106" s="133">
        <v>93</v>
      </c>
      <c r="C106" s="134">
        <f t="shared" si="12"/>
        <v>342758.16979121551</v>
      </c>
      <c r="D106" s="135">
        <f t="shared" si="13"/>
        <v>971.15</v>
      </c>
      <c r="E106" s="135">
        <f t="shared" si="17"/>
        <v>15562.551153928502</v>
      </c>
      <c r="F106" s="135">
        <f t="shared" si="20"/>
        <v>16533.7</v>
      </c>
      <c r="G106" s="134">
        <f t="shared" si="14"/>
        <v>327195.618637287</v>
      </c>
      <c r="L106" s="182">
        <f t="shared" si="23"/>
        <v>48335</v>
      </c>
      <c r="M106" s="140">
        <v>93</v>
      </c>
      <c r="N106" s="148">
        <f t="shared" si="15"/>
        <v>18512.062984023039</v>
      </c>
      <c r="O106" s="183">
        <f t="shared" si="18"/>
        <v>52.45</v>
      </c>
      <c r="P106" s="183">
        <f t="shared" si="19"/>
        <v>2622.1862924386132</v>
      </c>
      <c r="Q106" s="183">
        <f t="shared" si="21"/>
        <v>2674.64</v>
      </c>
      <c r="R106" s="148">
        <f t="shared" si="16"/>
        <v>15889.876691584426</v>
      </c>
    </row>
    <row r="107" spans="1:18" x14ac:dyDescent="0.35">
      <c r="A107" s="132">
        <f t="shared" si="22"/>
        <v>48366</v>
      </c>
      <c r="B107" s="133">
        <v>94</v>
      </c>
      <c r="C107" s="134">
        <f t="shared" si="12"/>
        <v>327195.618637287</v>
      </c>
      <c r="D107" s="135">
        <f t="shared" si="13"/>
        <v>927.05</v>
      </c>
      <c r="E107" s="135">
        <f t="shared" si="17"/>
        <v>15606.645048864631</v>
      </c>
      <c r="F107" s="135">
        <f t="shared" si="20"/>
        <v>16533.7</v>
      </c>
      <c r="G107" s="134">
        <f t="shared" si="14"/>
        <v>311588.97358842235</v>
      </c>
      <c r="L107" s="182">
        <f t="shared" si="23"/>
        <v>48366</v>
      </c>
      <c r="M107" s="140">
        <v>94</v>
      </c>
      <c r="N107" s="148">
        <f t="shared" si="15"/>
        <v>15889.876691584426</v>
      </c>
      <c r="O107" s="183">
        <f t="shared" si="18"/>
        <v>45.02</v>
      </c>
      <c r="P107" s="183">
        <f t="shared" si="19"/>
        <v>2629.6158202671891</v>
      </c>
      <c r="Q107" s="183">
        <f t="shared" si="21"/>
        <v>2674.64</v>
      </c>
      <c r="R107" s="148">
        <f t="shared" si="16"/>
        <v>13260.260871317238</v>
      </c>
    </row>
    <row r="108" spans="1:18" x14ac:dyDescent="0.35">
      <c r="A108" s="132">
        <f t="shared" si="22"/>
        <v>48396</v>
      </c>
      <c r="B108" s="133">
        <v>95</v>
      </c>
      <c r="C108" s="134">
        <f t="shared" si="12"/>
        <v>311588.97358842235</v>
      </c>
      <c r="D108" s="135">
        <f t="shared" si="13"/>
        <v>882.84</v>
      </c>
      <c r="E108" s="135">
        <f t="shared" si="17"/>
        <v>15650.863876503083</v>
      </c>
      <c r="F108" s="135">
        <f t="shared" si="20"/>
        <v>16533.7</v>
      </c>
      <c r="G108" s="134">
        <f t="shared" si="14"/>
        <v>295938.10971191927</v>
      </c>
      <c r="L108" s="182">
        <f t="shared" si="23"/>
        <v>48396</v>
      </c>
      <c r="M108" s="140">
        <v>95</v>
      </c>
      <c r="N108" s="148">
        <f t="shared" si="15"/>
        <v>13260.260871317238</v>
      </c>
      <c r="O108" s="183">
        <f t="shared" si="18"/>
        <v>37.57</v>
      </c>
      <c r="P108" s="183">
        <f t="shared" si="19"/>
        <v>2637.0663984246125</v>
      </c>
      <c r="Q108" s="183">
        <f t="shared" si="21"/>
        <v>2674.64</v>
      </c>
      <c r="R108" s="148">
        <f t="shared" si="16"/>
        <v>10623.194472892625</v>
      </c>
    </row>
    <row r="109" spans="1:18" x14ac:dyDescent="0.35">
      <c r="A109" s="132">
        <f t="shared" si="22"/>
        <v>48427</v>
      </c>
      <c r="B109" s="133">
        <v>96</v>
      </c>
      <c r="C109" s="134">
        <f t="shared" si="12"/>
        <v>295938.10971191927</v>
      </c>
      <c r="D109" s="135">
        <f t="shared" si="13"/>
        <v>838.49</v>
      </c>
      <c r="E109" s="135">
        <f t="shared" si="17"/>
        <v>15695.207990819841</v>
      </c>
      <c r="F109" s="135">
        <f t="shared" si="20"/>
        <v>16533.7</v>
      </c>
      <c r="G109" s="134">
        <f t="shared" si="14"/>
        <v>280242.90172109945</v>
      </c>
      <c r="L109" s="182">
        <f t="shared" si="23"/>
        <v>48427</v>
      </c>
      <c r="M109" s="140">
        <v>96</v>
      </c>
      <c r="N109" s="148">
        <f t="shared" si="15"/>
        <v>10623.194472892625</v>
      </c>
      <c r="O109" s="183">
        <f t="shared" si="18"/>
        <v>30.1</v>
      </c>
      <c r="P109" s="183">
        <f t="shared" si="19"/>
        <v>2644.5380865534826</v>
      </c>
      <c r="Q109" s="183">
        <f t="shared" si="21"/>
        <v>2674.64</v>
      </c>
      <c r="R109" s="148">
        <f t="shared" si="16"/>
        <v>7978.656386339142</v>
      </c>
    </row>
    <row r="110" spans="1:18" x14ac:dyDescent="0.35">
      <c r="A110" s="132">
        <f t="shared" si="22"/>
        <v>48458</v>
      </c>
      <c r="B110" s="133">
        <v>97</v>
      </c>
      <c r="C110" s="134">
        <f t="shared" si="12"/>
        <v>280242.90172109945</v>
      </c>
      <c r="D110" s="135">
        <f t="shared" si="13"/>
        <v>794.02</v>
      </c>
      <c r="E110" s="135">
        <f t="shared" si="17"/>
        <v>15739.67774679383</v>
      </c>
      <c r="F110" s="135">
        <f t="shared" si="20"/>
        <v>16533.7</v>
      </c>
      <c r="G110" s="134">
        <f t="shared" si="14"/>
        <v>264503.22397430561</v>
      </c>
      <c r="L110" s="182">
        <f t="shared" si="23"/>
        <v>48458</v>
      </c>
      <c r="M110" s="140">
        <v>97</v>
      </c>
      <c r="N110" s="148">
        <f t="shared" si="15"/>
        <v>7978.656386339142</v>
      </c>
      <c r="O110" s="183">
        <f t="shared" si="18"/>
        <v>22.61</v>
      </c>
      <c r="P110" s="183">
        <f t="shared" si="19"/>
        <v>2652.030944465384</v>
      </c>
      <c r="Q110" s="183">
        <f t="shared" si="21"/>
        <v>2674.64</v>
      </c>
      <c r="R110" s="148">
        <f t="shared" si="16"/>
        <v>5326.6254418737581</v>
      </c>
    </row>
    <row r="111" spans="1:18" x14ac:dyDescent="0.35">
      <c r="A111" s="132">
        <f t="shared" si="22"/>
        <v>48488</v>
      </c>
      <c r="B111" s="133">
        <v>98</v>
      </c>
      <c r="C111" s="134">
        <f t="shared" si="12"/>
        <v>264503.22397430561</v>
      </c>
      <c r="D111" s="135">
        <f t="shared" si="13"/>
        <v>749.43</v>
      </c>
      <c r="E111" s="135">
        <f t="shared" si="17"/>
        <v>15784.273500409747</v>
      </c>
      <c r="F111" s="135">
        <f t="shared" si="20"/>
        <v>16533.7</v>
      </c>
      <c r="G111" s="134">
        <f t="shared" si="14"/>
        <v>248718.95047389588</v>
      </c>
      <c r="L111" s="182">
        <f t="shared" si="23"/>
        <v>48488</v>
      </c>
      <c r="M111" s="140">
        <v>98</v>
      </c>
      <c r="N111" s="148">
        <f t="shared" si="15"/>
        <v>5326.6254418737581</v>
      </c>
      <c r="O111" s="183">
        <f t="shared" si="18"/>
        <v>15.09</v>
      </c>
      <c r="P111" s="183">
        <f t="shared" si="19"/>
        <v>2659.5450321413691</v>
      </c>
      <c r="Q111" s="183">
        <f t="shared" si="21"/>
        <v>2674.64</v>
      </c>
      <c r="R111" s="148">
        <f t="shared" si="16"/>
        <v>2667.0804097323889</v>
      </c>
    </row>
    <row r="112" spans="1:18" x14ac:dyDescent="0.35">
      <c r="A112" s="132">
        <f t="shared" si="22"/>
        <v>48519</v>
      </c>
      <c r="B112" s="133">
        <v>99</v>
      </c>
      <c r="C112" s="134">
        <f t="shared" si="12"/>
        <v>248718.95047389588</v>
      </c>
      <c r="D112" s="135">
        <f t="shared" si="13"/>
        <v>704.7</v>
      </c>
      <c r="E112" s="135">
        <f t="shared" si="17"/>
        <v>15828.995608660905</v>
      </c>
      <c r="F112" s="135">
        <f t="shared" si="20"/>
        <v>16533.7</v>
      </c>
      <c r="G112" s="134">
        <f t="shared" si="14"/>
        <v>232889.95486523496</v>
      </c>
      <c r="L112" s="182">
        <f t="shared" si="23"/>
        <v>48519</v>
      </c>
      <c r="M112" s="140">
        <v>99</v>
      </c>
      <c r="N112" s="148">
        <f t="shared" si="15"/>
        <v>2667.0804097323889</v>
      </c>
      <c r="O112" s="183">
        <f t="shared" si="18"/>
        <v>7.56</v>
      </c>
      <c r="P112" s="183">
        <f t="shared" si="19"/>
        <v>2667.0804097324362</v>
      </c>
      <c r="Q112" s="183">
        <f t="shared" si="21"/>
        <v>2674.64</v>
      </c>
      <c r="R112" s="148">
        <f t="shared" si="16"/>
        <v>-4.7293724492192268E-11</v>
      </c>
    </row>
    <row r="113" spans="1:18" x14ac:dyDescent="0.35">
      <c r="A113" s="132"/>
      <c r="B113" s="133"/>
      <c r="C113" s="134"/>
      <c r="D113" s="135"/>
      <c r="E113" s="135"/>
      <c r="F113" s="135"/>
      <c r="G113" s="134"/>
      <c r="L113" s="182"/>
      <c r="M113" s="140"/>
      <c r="N113" s="148"/>
      <c r="O113" s="183"/>
      <c r="P113" s="183"/>
      <c r="Q113" s="183"/>
      <c r="R113" s="148"/>
    </row>
    <row r="114" spans="1:18" x14ac:dyDescent="0.35">
      <c r="A114" s="132"/>
      <c r="B114" s="133"/>
      <c r="C114" s="134"/>
      <c r="D114" s="135"/>
      <c r="E114" s="135"/>
      <c r="F114" s="135"/>
      <c r="G114" s="134"/>
      <c r="L114" s="182"/>
      <c r="M114" s="140"/>
      <c r="N114" s="148"/>
      <c r="O114" s="183"/>
      <c r="P114" s="183"/>
      <c r="Q114" s="183"/>
      <c r="R114" s="148"/>
    </row>
    <row r="115" spans="1:18" x14ac:dyDescent="0.35">
      <c r="A115" s="132"/>
      <c r="B115" s="133"/>
      <c r="C115" s="134"/>
      <c r="D115" s="135"/>
      <c r="E115" s="135"/>
      <c r="F115" s="135"/>
      <c r="G115" s="134"/>
      <c r="L115" s="182"/>
      <c r="M115" s="140"/>
      <c r="N115" s="148"/>
      <c r="O115" s="183"/>
      <c r="P115" s="183"/>
      <c r="Q115" s="183"/>
      <c r="R115" s="148"/>
    </row>
    <row r="116" spans="1:18" x14ac:dyDescent="0.35">
      <c r="A116" s="132"/>
      <c r="B116" s="133"/>
      <c r="C116" s="134"/>
      <c r="D116" s="135"/>
      <c r="E116" s="135"/>
      <c r="F116" s="135"/>
      <c r="G116" s="134"/>
      <c r="L116" s="182"/>
      <c r="M116" s="140"/>
      <c r="N116" s="148"/>
      <c r="O116" s="183"/>
      <c r="P116" s="183"/>
      <c r="Q116" s="183"/>
      <c r="R116" s="148"/>
    </row>
    <row r="117" spans="1:18" x14ac:dyDescent="0.35">
      <c r="A117" s="132"/>
      <c r="B117" s="133"/>
      <c r="C117" s="134"/>
      <c r="D117" s="135"/>
      <c r="E117" s="135"/>
      <c r="F117" s="135"/>
      <c r="G117" s="134"/>
      <c r="L117" s="182"/>
      <c r="M117" s="140"/>
      <c r="N117" s="148"/>
      <c r="O117" s="183"/>
      <c r="P117" s="183"/>
      <c r="Q117" s="183"/>
      <c r="R117" s="148"/>
    </row>
    <row r="118" spans="1:18" x14ac:dyDescent="0.35">
      <c r="A118" s="132"/>
      <c r="B118" s="133"/>
      <c r="C118" s="134"/>
      <c r="D118" s="135"/>
      <c r="E118" s="135"/>
      <c r="F118" s="135"/>
      <c r="G118" s="134"/>
      <c r="L118" s="182"/>
      <c r="M118" s="140"/>
      <c r="N118" s="148"/>
      <c r="O118" s="183"/>
      <c r="P118" s="183"/>
      <c r="Q118" s="183"/>
      <c r="R118" s="148"/>
    </row>
    <row r="119" spans="1:18" x14ac:dyDescent="0.35">
      <c r="A119" s="132"/>
      <c r="B119" s="133"/>
      <c r="C119" s="134"/>
      <c r="D119" s="135"/>
      <c r="E119" s="135"/>
      <c r="F119" s="135"/>
      <c r="G119" s="134"/>
      <c r="L119" s="182"/>
      <c r="M119" s="140"/>
      <c r="N119" s="148"/>
      <c r="O119" s="183"/>
      <c r="P119" s="183"/>
      <c r="Q119" s="183"/>
      <c r="R119" s="148"/>
    </row>
    <row r="120" spans="1:18" x14ac:dyDescent="0.35">
      <c r="A120" s="132"/>
      <c r="B120" s="133"/>
      <c r="C120" s="134"/>
      <c r="D120" s="135"/>
      <c r="E120" s="135"/>
      <c r="F120" s="135"/>
      <c r="G120" s="134"/>
      <c r="L120" s="182"/>
      <c r="M120" s="140"/>
      <c r="N120" s="148"/>
      <c r="O120" s="183"/>
      <c r="P120" s="183"/>
      <c r="Q120" s="183"/>
      <c r="R120" s="148"/>
    </row>
    <row r="121" spans="1:18" x14ac:dyDescent="0.35">
      <c r="A121" s="132"/>
      <c r="B121" s="133"/>
      <c r="C121" s="134"/>
      <c r="D121" s="135"/>
      <c r="E121" s="135"/>
      <c r="F121" s="135"/>
      <c r="G121" s="134"/>
      <c r="L121" s="182"/>
      <c r="M121" s="140"/>
      <c r="N121" s="148"/>
      <c r="O121" s="183"/>
      <c r="P121" s="183"/>
      <c r="Q121" s="183"/>
      <c r="R121" s="148"/>
    </row>
    <row r="122" spans="1:18" x14ac:dyDescent="0.35">
      <c r="A122" s="132"/>
      <c r="B122" s="133"/>
      <c r="C122" s="134"/>
      <c r="D122" s="135"/>
      <c r="E122" s="135"/>
      <c r="F122" s="135"/>
      <c r="G122" s="134"/>
      <c r="L122" s="182"/>
      <c r="M122" s="140"/>
      <c r="N122" s="148"/>
      <c r="O122" s="183"/>
      <c r="P122" s="183"/>
      <c r="Q122" s="183"/>
      <c r="R122" s="148"/>
    </row>
    <row r="123" spans="1:18" x14ac:dyDescent="0.35">
      <c r="A123" s="132"/>
      <c r="B123" s="133"/>
      <c r="C123" s="134"/>
      <c r="D123" s="135"/>
      <c r="E123" s="135"/>
      <c r="F123" s="135"/>
      <c r="G123" s="134"/>
      <c r="L123" s="182"/>
      <c r="M123" s="140"/>
      <c r="N123" s="148"/>
      <c r="O123" s="183"/>
      <c r="P123" s="183"/>
      <c r="Q123" s="183"/>
      <c r="R123" s="148"/>
    </row>
    <row r="124" spans="1:18" x14ac:dyDescent="0.35">
      <c r="A124" s="132"/>
      <c r="B124" s="133"/>
      <c r="C124" s="134"/>
      <c r="D124" s="135"/>
      <c r="E124" s="135"/>
      <c r="F124" s="135"/>
      <c r="G124" s="134"/>
      <c r="L124" s="182"/>
      <c r="M124" s="140"/>
      <c r="N124" s="148"/>
      <c r="O124" s="183"/>
      <c r="P124" s="183"/>
      <c r="Q124" s="183"/>
      <c r="R124" s="148"/>
    </row>
    <row r="125" spans="1:18" x14ac:dyDescent="0.35">
      <c r="A125" s="132"/>
      <c r="B125" s="133"/>
      <c r="C125" s="134"/>
      <c r="D125" s="135"/>
      <c r="E125" s="135"/>
      <c r="F125" s="135"/>
      <c r="G125" s="134"/>
      <c r="L125" s="182"/>
      <c r="M125" s="140"/>
      <c r="N125" s="148"/>
      <c r="O125" s="183"/>
      <c r="P125" s="183"/>
      <c r="Q125" s="183"/>
      <c r="R125" s="148"/>
    </row>
    <row r="126" spans="1:18" x14ac:dyDescent="0.35">
      <c r="A126" s="132"/>
      <c r="B126" s="133"/>
      <c r="C126" s="134"/>
      <c r="D126" s="135"/>
      <c r="E126" s="135"/>
      <c r="F126" s="135"/>
      <c r="G126" s="134"/>
      <c r="L126" s="182"/>
      <c r="M126" s="140"/>
      <c r="N126" s="148"/>
      <c r="O126" s="183"/>
      <c r="P126" s="183"/>
      <c r="Q126" s="183"/>
      <c r="R126" s="148"/>
    </row>
    <row r="127" spans="1:18" x14ac:dyDescent="0.35">
      <c r="A127" s="132"/>
      <c r="B127" s="133"/>
      <c r="C127" s="134"/>
      <c r="D127" s="135"/>
      <c r="E127" s="135"/>
      <c r="F127" s="135"/>
      <c r="G127" s="134"/>
      <c r="L127" s="182"/>
      <c r="M127" s="140"/>
      <c r="N127" s="148"/>
      <c r="O127" s="183"/>
      <c r="P127" s="183"/>
      <c r="Q127" s="183"/>
      <c r="R127" s="148"/>
    </row>
    <row r="128" spans="1:18" x14ac:dyDescent="0.35">
      <c r="A128" s="132"/>
      <c r="B128" s="133"/>
      <c r="C128" s="134"/>
      <c r="D128" s="135"/>
      <c r="E128" s="135"/>
      <c r="F128" s="135"/>
      <c r="G128" s="134"/>
      <c r="L128" s="182"/>
      <c r="M128" s="140"/>
      <c r="N128" s="148"/>
      <c r="O128" s="183"/>
      <c r="P128" s="183"/>
      <c r="Q128" s="183"/>
      <c r="R128" s="148"/>
    </row>
    <row r="129" spans="1:18" x14ac:dyDescent="0.35">
      <c r="A129" s="132"/>
      <c r="B129" s="133"/>
      <c r="C129" s="134"/>
      <c r="D129" s="135"/>
      <c r="E129" s="135"/>
      <c r="F129" s="135"/>
      <c r="G129" s="134"/>
      <c r="L129" s="182"/>
      <c r="M129" s="140"/>
      <c r="N129" s="148"/>
      <c r="O129" s="183"/>
      <c r="P129" s="183"/>
      <c r="Q129" s="183"/>
      <c r="R129" s="148"/>
    </row>
    <row r="130" spans="1:18" x14ac:dyDescent="0.35">
      <c r="A130" s="132"/>
      <c r="B130" s="133"/>
      <c r="C130" s="134"/>
      <c r="D130" s="135"/>
      <c r="E130" s="135"/>
      <c r="F130" s="135"/>
      <c r="G130" s="134"/>
      <c r="L130" s="182"/>
      <c r="M130" s="140"/>
      <c r="N130" s="148"/>
      <c r="O130" s="183"/>
      <c r="P130" s="183"/>
      <c r="Q130" s="183"/>
      <c r="R130" s="148"/>
    </row>
    <row r="131" spans="1:18" x14ac:dyDescent="0.35">
      <c r="A131" s="132"/>
      <c r="B131" s="133"/>
      <c r="C131" s="134"/>
      <c r="D131" s="135"/>
      <c r="E131" s="135"/>
      <c r="F131" s="135"/>
      <c r="G131" s="134"/>
      <c r="L131" s="182"/>
      <c r="M131" s="140"/>
      <c r="N131" s="148"/>
      <c r="O131" s="183"/>
      <c r="P131" s="183"/>
      <c r="Q131" s="183"/>
      <c r="R131" s="148"/>
    </row>
    <row r="132" spans="1:18" x14ac:dyDescent="0.35">
      <c r="A132" s="132"/>
      <c r="B132" s="133"/>
      <c r="C132" s="134"/>
      <c r="D132" s="135"/>
      <c r="E132" s="135"/>
      <c r="F132" s="135"/>
      <c r="G132" s="134"/>
      <c r="L132" s="182"/>
      <c r="M132" s="140"/>
      <c r="N132" s="148"/>
      <c r="O132" s="183"/>
      <c r="P132" s="183"/>
      <c r="Q132" s="183"/>
      <c r="R132" s="148"/>
    </row>
    <row r="133" spans="1:18" x14ac:dyDescent="0.35">
      <c r="A133" s="130"/>
      <c r="B133" s="89"/>
      <c r="C133" s="102"/>
      <c r="D133" s="131"/>
      <c r="E133" s="131"/>
      <c r="F133" s="131"/>
      <c r="G133" s="102"/>
      <c r="L133" s="182"/>
      <c r="M133" s="140"/>
      <c r="N133" s="148"/>
      <c r="O133" s="183"/>
      <c r="P133" s="183"/>
      <c r="Q133" s="183"/>
      <c r="R133" s="14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3B0C8-08E3-4C79-9EEA-70EA4A249B4C}">
  <sheetPr codeName="Sheet5"/>
  <dimension ref="A1:R133"/>
  <sheetViews>
    <sheetView showOutlineSymbols="0" showWhiteSpace="0"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46" customWidth="1"/>
    <col min="8" max="11" width="9.1796875" style="88"/>
    <col min="12" max="12" width="9.1796875" style="163"/>
    <col min="13" max="13" width="11.26953125" style="163" customWidth="1"/>
    <col min="14" max="14" width="18.81640625" style="163" customWidth="1"/>
    <col min="15" max="15" width="14.26953125" style="163" customWidth="1"/>
    <col min="16" max="17" width="14.7265625" style="163" customWidth="1"/>
    <col min="18" max="18" width="14.7265625" style="224" customWidth="1"/>
    <col min="19" max="16384" width="9.1796875" style="88"/>
  </cols>
  <sheetData>
    <row r="1" spans="1:18" x14ac:dyDescent="0.35">
      <c r="A1"/>
      <c r="B1" s="86"/>
      <c r="C1" s="86"/>
      <c r="D1" s="86"/>
      <c r="E1" s="86"/>
      <c r="F1" s="86"/>
      <c r="G1" s="227"/>
      <c r="L1" s="138"/>
      <c r="M1" s="138"/>
      <c r="N1" s="138"/>
      <c r="O1" s="138"/>
      <c r="P1" s="138"/>
      <c r="Q1" s="138"/>
      <c r="R1" s="221"/>
    </row>
    <row r="2" spans="1:18" x14ac:dyDescent="0.35">
      <c r="A2" s="86"/>
      <c r="B2" s="86"/>
      <c r="C2" s="86"/>
      <c r="D2" s="86"/>
      <c r="E2" s="86"/>
      <c r="F2" s="89"/>
      <c r="G2" s="228"/>
      <c r="L2" s="138"/>
      <c r="M2" s="138"/>
      <c r="N2" s="138"/>
      <c r="O2" s="138"/>
      <c r="P2" s="138"/>
      <c r="Q2" s="140"/>
      <c r="R2" s="222"/>
    </row>
    <row r="3" spans="1:18" x14ac:dyDescent="0.35">
      <c r="A3" s="86"/>
      <c r="B3" s="86"/>
      <c r="C3" s="86"/>
      <c r="D3" s="86"/>
      <c r="E3" s="86"/>
      <c r="F3" s="89"/>
      <c r="G3" s="228"/>
      <c r="L3" s="138"/>
      <c r="M3" s="138"/>
      <c r="N3" s="138"/>
      <c r="O3" s="138"/>
      <c r="P3" s="138"/>
      <c r="Q3" s="140"/>
      <c r="R3" s="222"/>
    </row>
    <row r="4" spans="1:18" ht="21" x14ac:dyDescent="0.5">
      <c r="A4" s="86"/>
      <c r="B4" s="142" t="s">
        <v>62</v>
      </c>
      <c r="C4" s="86"/>
      <c r="D4" s="86"/>
      <c r="E4" s="143"/>
      <c r="F4" s="144" t="s">
        <v>5</v>
      </c>
      <c r="G4" s="229"/>
      <c r="K4" s="146"/>
      <c r="L4" s="138"/>
      <c r="M4" s="147" t="s">
        <v>85</v>
      </c>
      <c r="N4" s="138"/>
      <c r="O4" s="138"/>
      <c r="P4" s="140"/>
      <c r="Q4" s="148"/>
      <c r="R4" s="223"/>
    </row>
    <row r="5" spans="1:18" x14ac:dyDescent="0.35">
      <c r="A5" s="86"/>
      <c r="B5" s="86"/>
      <c r="C5" s="86"/>
      <c r="D5" s="86"/>
      <c r="E5" s="86"/>
      <c r="F5" s="134"/>
      <c r="G5" s="230"/>
      <c r="K5" s="149"/>
      <c r="L5" s="138"/>
      <c r="M5" s="138"/>
      <c r="N5" s="138"/>
      <c r="O5" s="138"/>
      <c r="P5" s="138"/>
      <c r="Q5" s="148"/>
      <c r="R5" s="223"/>
    </row>
    <row r="6" spans="1:18" x14ac:dyDescent="0.35">
      <c r="A6" s="86"/>
      <c r="B6" s="150" t="s">
        <v>65</v>
      </c>
      <c r="C6" s="151"/>
      <c r="D6" s="152"/>
      <c r="E6" s="107">
        <v>45261</v>
      </c>
      <c r="F6" s="153"/>
      <c r="G6" s="230"/>
      <c r="K6" s="154"/>
      <c r="L6" s="138"/>
      <c r="M6" s="155" t="s">
        <v>65</v>
      </c>
      <c r="N6" s="156"/>
      <c r="O6" s="157"/>
      <c r="P6" s="158">
        <v>45261</v>
      </c>
      <c r="Q6" s="159"/>
      <c r="R6" s="223"/>
    </row>
    <row r="7" spans="1:18" x14ac:dyDescent="0.35">
      <c r="A7" s="86"/>
      <c r="B7" s="160" t="s">
        <v>67</v>
      </c>
      <c r="C7" s="133"/>
      <c r="E7" s="111">
        <v>108</v>
      </c>
      <c r="F7" s="161" t="s">
        <v>68</v>
      </c>
      <c r="G7" s="230"/>
      <c r="K7" s="137"/>
      <c r="L7" s="138"/>
      <c r="M7" s="162" t="s">
        <v>67</v>
      </c>
      <c r="N7" s="140"/>
      <c r="P7" s="164">
        <v>108</v>
      </c>
      <c r="Q7" s="165" t="s">
        <v>68</v>
      </c>
    </row>
    <row r="8" spans="1:18" x14ac:dyDescent="0.35">
      <c r="A8" s="86"/>
      <c r="B8" s="160" t="s">
        <v>75</v>
      </c>
      <c r="C8" s="133"/>
      <c r="D8" s="166">
        <v>45260</v>
      </c>
      <c r="E8" s="184">
        <v>75562.510611990641</v>
      </c>
      <c r="F8" s="161" t="s">
        <v>71</v>
      </c>
      <c r="G8" s="230"/>
      <c r="K8" s="137"/>
      <c r="L8" s="138"/>
      <c r="M8" s="162" t="s">
        <v>86</v>
      </c>
      <c r="N8" s="140"/>
      <c r="O8" s="167">
        <v>45260</v>
      </c>
      <c r="P8" s="168">
        <v>50068.556514422169</v>
      </c>
      <c r="Q8" s="165" t="s">
        <v>71</v>
      </c>
    </row>
    <row r="9" spans="1:18" x14ac:dyDescent="0.35">
      <c r="A9" s="86"/>
      <c r="B9" s="160" t="s">
        <v>76</v>
      </c>
      <c r="C9" s="133"/>
      <c r="D9" s="166">
        <v>48548</v>
      </c>
      <c r="E9" s="184">
        <v>0</v>
      </c>
      <c r="F9" s="161" t="s">
        <v>71</v>
      </c>
      <c r="G9" s="230"/>
      <c r="K9" s="137"/>
      <c r="L9" s="138"/>
      <c r="M9" s="162" t="s">
        <v>87</v>
      </c>
      <c r="N9" s="140"/>
      <c r="O9" s="167">
        <v>48548</v>
      </c>
      <c r="P9" s="168">
        <v>0</v>
      </c>
      <c r="Q9" s="165" t="s">
        <v>71</v>
      </c>
      <c r="R9" s="225"/>
    </row>
    <row r="10" spans="1:18" x14ac:dyDescent="0.35">
      <c r="A10" s="86"/>
      <c r="B10" s="123" t="s">
        <v>77</v>
      </c>
      <c r="C10" s="124"/>
      <c r="D10" s="125"/>
      <c r="E10" s="126">
        <v>3.4000000000000002E-2</v>
      </c>
      <c r="F10" s="127"/>
      <c r="G10" s="231"/>
      <c r="K10" s="137"/>
      <c r="L10" s="138"/>
      <c r="M10" s="172" t="s">
        <v>77</v>
      </c>
      <c r="N10" s="173"/>
      <c r="O10" s="174"/>
      <c r="P10" s="175">
        <v>3.4000000000000002E-2</v>
      </c>
      <c r="Q10" s="176"/>
      <c r="R10" s="223"/>
    </row>
    <row r="11" spans="1:18" x14ac:dyDescent="0.35">
      <c r="A11" s="86"/>
      <c r="B11" s="177"/>
      <c r="C11" s="133"/>
      <c r="E11" s="178"/>
      <c r="F11" s="177"/>
      <c r="G11" s="231"/>
      <c r="K11" s="137"/>
      <c r="L11" s="138"/>
      <c r="M11" s="164"/>
      <c r="N11" s="140"/>
      <c r="P11" s="179"/>
      <c r="Q11" s="164"/>
      <c r="R11" s="223"/>
    </row>
    <row r="12" spans="1:18" x14ac:dyDescent="0.35">
      <c r="E12" s="178"/>
      <c r="K12" s="137"/>
    </row>
    <row r="13" spans="1:18" ht="15" thickBot="1" x14ac:dyDescent="0.4">
      <c r="A13" s="180" t="s">
        <v>78</v>
      </c>
      <c r="B13" s="180" t="s">
        <v>79</v>
      </c>
      <c r="C13" s="180" t="s">
        <v>80</v>
      </c>
      <c r="D13" s="180" t="s">
        <v>81</v>
      </c>
      <c r="E13" s="180" t="s">
        <v>82</v>
      </c>
      <c r="F13" s="180" t="s">
        <v>83</v>
      </c>
      <c r="G13" s="232" t="s">
        <v>84</v>
      </c>
      <c r="K13" s="137"/>
      <c r="L13" s="181" t="s">
        <v>78</v>
      </c>
      <c r="M13" s="181" t="s">
        <v>79</v>
      </c>
      <c r="N13" s="181" t="s">
        <v>80</v>
      </c>
      <c r="O13" s="181" t="s">
        <v>81</v>
      </c>
      <c r="P13" s="181" t="s">
        <v>82</v>
      </c>
      <c r="Q13" s="181" t="s">
        <v>83</v>
      </c>
      <c r="R13" s="226" t="s">
        <v>84</v>
      </c>
    </row>
    <row r="14" spans="1:18" x14ac:dyDescent="0.35">
      <c r="A14" s="205">
        <f>E6</f>
        <v>45261</v>
      </c>
      <c r="B14" s="206">
        <v>1</v>
      </c>
      <c r="C14" s="207">
        <f>E8</f>
        <v>75562.510611990641</v>
      </c>
      <c r="D14" s="208">
        <f>ROUND(C14*$E$10/12,2)</f>
        <v>214.09</v>
      </c>
      <c r="E14" s="208">
        <f t="shared" ref="E14:E77" si="0">PPMT($E$10/12,B14,$E$7,-$E$8,$E$9,0)</f>
        <v>599.03990033083505</v>
      </c>
      <c r="F14" s="208">
        <f>ROUND(PMT($E$10/12,E7,-E8,E9),2)</f>
        <v>813.13</v>
      </c>
      <c r="G14" s="207">
        <f>C14-E14</f>
        <v>74963.4707116598</v>
      </c>
      <c r="K14" s="137"/>
      <c r="L14" s="182">
        <f>P6</f>
        <v>45261</v>
      </c>
      <c r="M14" s="140">
        <v>1</v>
      </c>
      <c r="N14" s="148">
        <f>P8</f>
        <v>50068.556514422169</v>
      </c>
      <c r="O14" s="183">
        <f>ROUND(N14*$P$10/12,2)</f>
        <v>141.86000000000001</v>
      </c>
      <c r="P14" s="183">
        <f>PPMT($P$10/12,M14,$P$7,-$P$8,$P$9,0)</f>
        <v>396.93047334174719</v>
      </c>
      <c r="Q14" s="183">
        <f>ROUND(PMT($P$10/12,P7,-P8,P9),2)</f>
        <v>538.79</v>
      </c>
      <c r="R14" s="148">
        <f>N14-P14</f>
        <v>49671.626041080424</v>
      </c>
    </row>
    <row r="15" spans="1:18" x14ac:dyDescent="0.35">
      <c r="A15" s="205">
        <f>EDATE(A14,1)</f>
        <v>45292</v>
      </c>
      <c r="B15" s="206">
        <v>2</v>
      </c>
      <c r="C15" s="207">
        <f>G14</f>
        <v>74963.4707116598</v>
      </c>
      <c r="D15" s="208">
        <f t="shared" ref="D15:D72" si="1">ROUND(C15*$E$10/12,2)</f>
        <v>212.4</v>
      </c>
      <c r="E15" s="208">
        <f t="shared" si="0"/>
        <v>600.7371800484392</v>
      </c>
      <c r="F15" s="208">
        <f>F14</f>
        <v>813.13</v>
      </c>
      <c r="G15" s="207">
        <f t="shared" ref="G15:G72" si="2">C15-E15</f>
        <v>74362.73353161136</v>
      </c>
      <c r="K15" s="137"/>
      <c r="L15" s="182">
        <f>EDATE(L14,1)</f>
        <v>45292</v>
      </c>
      <c r="M15" s="140">
        <v>2</v>
      </c>
      <c r="N15" s="148">
        <f>R14</f>
        <v>49671.626041080424</v>
      </c>
      <c r="O15" s="183">
        <f t="shared" ref="O15:O78" si="3">ROUND(N15*$P$10/12,2)</f>
        <v>140.74</v>
      </c>
      <c r="P15" s="183">
        <f t="shared" ref="P15:P78" si="4">PPMT($P$10/12,M15,$P$7,-$P$8,$P$9,0)</f>
        <v>398.05510968288212</v>
      </c>
      <c r="Q15" s="183">
        <f>Q14</f>
        <v>538.79</v>
      </c>
      <c r="R15" s="148">
        <f t="shared" ref="R15:R72" si="5">N15-P15</f>
        <v>49273.570931397546</v>
      </c>
    </row>
    <row r="16" spans="1:18" x14ac:dyDescent="0.35">
      <c r="A16" s="205">
        <f>EDATE(A15,1)</f>
        <v>45323</v>
      </c>
      <c r="B16" s="206">
        <v>3</v>
      </c>
      <c r="C16" s="207">
        <f>G15</f>
        <v>74362.73353161136</v>
      </c>
      <c r="D16" s="208">
        <f t="shared" si="1"/>
        <v>210.69</v>
      </c>
      <c r="E16" s="208">
        <f t="shared" si="0"/>
        <v>602.43926872524298</v>
      </c>
      <c r="F16" s="208">
        <f t="shared" ref="F16:F79" si="6">F15</f>
        <v>813.13</v>
      </c>
      <c r="G16" s="207">
        <f t="shared" si="2"/>
        <v>73760.29426288612</v>
      </c>
      <c r="K16" s="137"/>
      <c r="L16" s="182">
        <f>EDATE(L15,1)</f>
        <v>45323</v>
      </c>
      <c r="M16" s="140">
        <v>3</v>
      </c>
      <c r="N16" s="148">
        <f>R15</f>
        <v>49273.570931397546</v>
      </c>
      <c r="O16" s="183">
        <f t="shared" si="3"/>
        <v>139.61000000000001</v>
      </c>
      <c r="P16" s="183">
        <f t="shared" si="4"/>
        <v>399.18293249365024</v>
      </c>
      <c r="Q16" s="183">
        <f t="shared" ref="Q16:Q79" si="7">Q15</f>
        <v>538.79</v>
      </c>
      <c r="R16" s="148">
        <f t="shared" si="5"/>
        <v>48874.387998903898</v>
      </c>
    </row>
    <row r="17" spans="1:18" x14ac:dyDescent="0.35">
      <c r="A17" s="205">
        <f t="shared" ref="A17:A80" si="8">EDATE(A16,1)</f>
        <v>45352</v>
      </c>
      <c r="B17" s="206">
        <v>4</v>
      </c>
      <c r="C17" s="207">
        <f t="shared" ref="C17:C72" si="9">G16</f>
        <v>73760.29426288612</v>
      </c>
      <c r="D17" s="208">
        <f t="shared" si="1"/>
        <v>208.99</v>
      </c>
      <c r="E17" s="208">
        <f t="shared" si="0"/>
        <v>604.14617998663118</v>
      </c>
      <c r="F17" s="208">
        <f t="shared" si="6"/>
        <v>813.13</v>
      </c>
      <c r="G17" s="207">
        <f t="shared" si="2"/>
        <v>73156.148082899483</v>
      </c>
      <c r="K17" s="137"/>
      <c r="L17" s="182">
        <f t="shared" ref="L17:L80" si="10">EDATE(L16,1)</f>
        <v>45352</v>
      </c>
      <c r="M17" s="140">
        <v>4</v>
      </c>
      <c r="N17" s="148">
        <f t="shared" ref="N17:N72" si="11">R16</f>
        <v>48874.387998903898</v>
      </c>
      <c r="O17" s="183">
        <f t="shared" si="3"/>
        <v>138.47999999999999</v>
      </c>
      <c r="P17" s="183">
        <f t="shared" si="4"/>
        <v>400.31395080238229</v>
      </c>
      <c r="Q17" s="183">
        <f t="shared" si="7"/>
        <v>538.79</v>
      </c>
      <c r="R17" s="148">
        <f t="shared" si="5"/>
        <v>48474.074048101516</v>
      </c>
    </row>
    <row r="18" spans="1:18" x14ac:dyDescent="0.35">
      <c r="A18" s="205">
        <f t="shared" si="8"/>
        <v>45383</v>
      </c>
      <c r="B18" s="206">
        <v>5</v>
      </c>
      <c r="C18" s="207">
        <f t="shared" si="9"/>
        <v>73156.148082899483</v>
      </c>
      <c r="D18" s="208">
        <f t="shared" si="1"/>
        <v>207.28</v>
      </c>
      <c r="E18" s="208">
        <f t="shared" si="0"/>
        <v>605.85792749659333</v>
      </c>
      <c r="F18" s="208">
        <f t="shared" si="6"/>
        <v>813.13</v>
      </c>
      <c r="G18" s="207">
        <f t="shared" si="2"/>
        <v>72550.290155402894</v>
      </c>
      <c r="K18" s="137"/>
      <c r="L18" s="182">
        <f t="shared" si="10"/>
        <v>45383</v>
      </c>
      <c r="M18" s="140">
        <v>5</v>
      </c>
      <c r="N18" s="148">
        <f t="shared" si="11"/>
        <v>48474.074048101516</v>
      </c>
      <c r="O18" s="183">
        <f t="shared" si="3"/>
        <v>137.34</v>
      </c>
      <c r="P18" s="183">
        <f t="shared" si="4"/>
        <v>401.44817366298901</v>
      </c>
      <c r="Q18" s="183">
        <f t="shared" si="7"/>
        <v>538.79</v>
      </c>
      <c r="R18" s="148">
        <f t="shared" si="5"/>
        <v>48072.625874438527</v>
      </c>
    </row>
    <row r="19" spans="1:18" x14ac:dyDescent="0.35">
      <c r="A19" s="205">
        <f t="shared" si="8"/>
        <v>45413</v>
      </c>
      <c r="B19" s="206">
        <v>6</v>
      </c>
      <c r="C19" s="207">
        <f t="shared" si="9"/>
        <v>72550.290155402894</v>
      </c>
      <c r="D19" s="208">
        <f t="shared" si="1"/>
        <v>205.56</v>
      </c>
      <c r="E19" s="208">
        <f t="shared" si="0"/>
        <v>607.57452495783377</v>
      </c>
      <c r="F19" s="208">
        <f t="shared" si="6"/>
        <v>813.13</v>
      </c>
      <c r="G19" s="207">
        <f t="shared" si="2"/>
        <v>71942.715630445062</v>
      </c>
      <c r="K19" s="137"/>
      <c r="L19" s="182">
        <f t="shared" si="10"/>
        <v>45413</v>
      </c>
      <c r="M19" s="140">
        <v>6</v>
      </c>
      <c r="N19" s="148">
        <f t="shared" si="11"/>
        <v>48072.625874438527</v>
      </c>
      <c r="O19" s="183">
        <f t="shared" si="3"/>
        <v>136.21</v>
      </c>
      <c r="P19" s="183">
        <f t="shared" si="4"/>
        <v>402.58561015503415</v>
      </c>
      <c r="Q19" s="183">
        <f t="shared" si="7"/>
        <v>538.79</v>
      </c>
      <c r="R19" s="148">
        <f t="shared" si="5"/>
        <v>47670.040264283496</v>
      </c>
    </row>
    <row r="20" spans="1:18" x14ac:dyDescent="0.35">
      <c r="A20" s="205">
        <f t="shared" si="8"/>
        <v>45444</v>
      </c>
      <c r="B20" s="206">
        <v>7</v>
      </c>
      <c r="C20" s="207">
        <f t="shared" si="9"/>
        <v>71942.715630445062</v>
      </c>
      <c r="D20" s="208">
        <f t="shared" si="1"/>
        <v>203.84</v>
      </c>
      <c r="E20" s="208">
        <f t="shared" si="0"/>
        <v>609.29598611188089</v>
      </c>
      <c r="F20" s="208">
        <f t="shared" si="6"/>
        <v>813.13</v>
      </c>
      <c r="G20" s="207">
        <f t="shared" si="2"/>
        <v>71333.419644333175</v>
      </c>
      <c r="K20" s="137"/>
      <c r="L20" s="182">
        <f t="shared" si="10"/>
        <v>45444</v>
      </c>
      <c r="M20" s="140">
        <v>7</v>
      </c>
      <c r="N20" s="148">
        <f t="shared" si="11"/>
        <v>47670.040264283496</v>
      </c>
      <c r="O20" s="183">
        <f t="shared" si="3"/>
        <v>135.07</v>
      </c>
      <c r="P20" s="183">
        <f t="shared" si="4"/>
        <v>403.72626938380682</v>
      </c>
      <c r="Q20" s="183">
        <f t="shared" si="7"/>
        <v>538.79</v>
      </c>
      <c r="R20" s="148">
        <f t="shared" si="5"/>
        <v>47266.31399489969</v>
      </c>
    </row>
    <row r="21" spans="1:18" x14ac:dyDescent="0.35">
      <c r="A21" s="205">
        <f>EDATE(A20,1)</f>
        <v>45474</v>
      </c>
      <c r="B21" s="206">
        <v>8</v>
      </c>
      <c r="C21" s="207">
        <f t="shared" si="9"/>
        <v>71333.419644333175</v>
      </c>
      <c r="D21" s="208">
        <f t="shared" si="1"/>
        <v>202.11</v>
      </c>
      <c r="E21" s="208">
        <f t="shared" si="0"/>
        <v>611.02232473919787</v>
      </c>
      <c r="F21" s="208">
        <f t="shared" si="6"/>
        <v>813.13</v>
      </c>
      <c r="G21" s="207">
        <f t="shared" si="2"/>
        <v>70722.397319593976</v>
      </c>
      <c r="K21" s="137"/>
      <c r="L21" s="182">
        <f>EDATE(L20,1)</f>
        <v>45474</v>
      </c>
      <c r="M21" s="140">
        <v>8</v>
      </c>
      <c r="N21" s="148">
        <f t="shared" si="11"/>
        <v>47266.31399489969</v>
      </c>
      <c r="O21" s="183">
        <f t="shared" si="3"/>
        <v>133.91999999999999</v>
      </c>
      <c r="P21" s="183">
        <f t="shared" si="4"/>
        <v>404.87016048039425</v>
      </c>
      <c r="Q21" s="183">
        <f t="shared" si="7"/>
        <v>538.79</v>
      </c>
      <c r="R21" s="148">
        <f t="shared" si="5"/>
        <v>46861.443834419297</v>
      </c>
    </row>
    <row r="22" spans="1:18" x14ac:dyDescent="0.35">
      <c r="A22" s="205">
        <f t="shared" si="8"/>
        <v>45505</v>
      </c>
      <c r="B22" s="206">
        <v>9</v>
      </c>
      <c r="C22" s="207">
        <f t="shared" si="9"/>
        <v>70722.397319593976</v>
      </c>
      <c r="D22" s="208">
        <f t="shared" si="1"/>
        <v>200.38</v>
      </c>
      <c r="E22" s="208">
        <f t="shared" si="0"/>
        <v>612.75355465929226</v>
      </c>
      <c r="F22" s="208">
        <f t="shared" si="6"/>
        <v>813.13</v>
      </c>
      <c r="G22" s="207">
        <f t="shared" si="2"/>
        <v>70109.643764934677</v>
      </c>
      <c r="K22" s="137"/>
      <c r="L22" s="182">
        <f t="shared" si="10"/>
        <v>45505</v>
      </c>
      <c r="M22" s="140">
        <v>9</v>
      </c>
      <c r="N22" s="148">
        <f t="shared" si="11"/>
        <v>46861.443834419297</v>
      </c>
      <c r="O22" s="183">
        <f t="shared" si="3"/>
        <v>132.77000000000001</v>
      </c>
      <c r="P22" s="183">
        <f t="shared" si="4"/>
        <v>406.01729260175529</v>
      </c>
      <c r="Q22" s="183">
        <f t="shared" si="7"/>
        <v>538.79</v>
      </c>
      <c r="R22" s="148">
        <f t="shared" si="5"/>
        <v>46455.426541817542</v>
      </c>
    </row>
    <row r="23" spans="1:18" x14ac:dyDescent="0.35">
      <c r="A23" s="132">
        <f t="shared" si="8"/>
        <v>45536</v>
      </c>
      <c r="B23" s="133">
        <v>10</v>
      </c>
      <c r="C23" s="134">
        <f t="shared" si="9"/>
        <v>70109.643764934677</v>
      </c>
      <c r="D23" s="135">
        <f t="shared" si="1"/>
        <v>198.64</v>
      </c>
      <c r="E23" s="135">
        <f t="shared" si="0"/>
        <v>614.48968973082697</v>
      </c>
      <c r="F23" s="135">
        <f t="shared" si="6"/>
        <v>813.13</v>
      </c>
      <c r="G23" s="134">
        <f t="shared" si="2"/>
        <v>69495.154075203856</v>
      </c>
      <c r="K23" s="137"/>
      <c r="L23" s="182">
        <f t="shared" si="10"/>
        <v>45536</v>
      </c>
      <c r="M23" s="140">
        <v>10</v>
      </c>
      <c r="N23" s="148">
        <f t="shared" si="11"/>
        <v>46455.426541817542</v>
      </c>
      <c r="O23" s="183">
        <f t="shared" si="3"/>
        <v>131.62</v>
      </c>
      <c r="P23" s="183">
        <f t="shared" si="4"/>
        <v>407.16767493079368</v>
      </c>
      <c r="Q23" s="183">
        <f t="shared" si="7"/>
        <v>538.79</v>
      </c>
      <c r="R23" s="148">
        <f t="shared" si="5"/>
        <v>46048.258866886747</v>
      </c>
    </row>
    <row r="24" spans="1:18" x14ac:dyDescent="0.35">
      <c r="A24" s="132">
        <f t="shared" si="8"/>
        <v>45566</v>
      </c>
      <c r="B24" s="133">
        <v>11</v>
      </c>
      <c r="C24" s="134">
        <f t="shared" si="9"/>
        <v>69495.154075203856</v>
      </c>
      <c r="D24" s="135">
        <f t="shared" si="1"/>
        <v>196.9</v>
      </c>
      <c r="E24" s="135">
        <f t="shared" si="0"/>
        <v>616.23074385173095</v>
      </c>
      <c r="F24" s="135">
        <f t="shared" si="6"/>
        <v>813.13</v>
      </c>
      <c r="G24" s="134">
        <f t="shared" si="2"/>
        <v>68878.923331352125</v>
      </c>
      <c r="L24" s="182">
        <f t="shared" si="10"/>
        <v>45566</v>
      </c>
      <c r="M24" s="140">
        <v>11</v>
      </c>
      <c r="N24" s="148">
        <f t="shared" si="11"/>
        <v>46048.258866886747</v>
      </c>
      <c r="O24" s="183">
        <f t="shared" si="3"/>
        <v>130.47</v>
      </c>
      <c r="P24" s="183">
        <f t="shared" si="4"/>
        <v>408.32131667643097</v>
      </c>
      <c r="Q24" s="183">
        <f t="shared" si="7"/>
        <v>538.79</v>
      </c>
      <c r="R24" s="148">
        <f t="shared" si="5"/>
        <v>45639.937550210314</v>
      </c>
    </row>
    <row r="25" spans="1:18" x14ac:dyDescent="0.35">
      <c r="A25" s="132">
        <f t="shared" si="8"/>
        <v>45597</v>
      </c>
      <c r="B25" s="133">
        <v>12</v>
      </c>
      <c r="C25" s="134">
        <f t="shared" si="9"/>
        <v>68878.923331352125</v>
      </c>
      <c r="D25" s="135">
        <f t="shared" si="1"/>
        <v>195.16</v>
      </c>
      <c r="E25" s="135">
        <f t="shared" si="0"/>
        <v>617.97673095931088</v>
      </c>
      <c r="F25" s="135">
        <f t="shared" si="6"/>
        <v>813.13</v>
      </c>
      <c r="G25" s="134">
        <f t="shared" si="2"/>
        <v>68260.94660039281</v>
      </c>
      <c r="L25" s="182">
        <f t="shared" si="10"/>
        <v>45597</v>
      </c>
      <c r="M25" s="140">
        <v>12</v>
      </c>
      <c r="N25" s="148">
        <f t="shared" si="11"/>
        <v>45639.937550210314</v>
      </c>
      <c r="O25" s="183">
        <f t="shared" si="3"/>
        <v>129.31</v>
      </c>
      <c r="P25" s="183">
        <f t="shared" si="4"/>
        <v>409.47822707368078</v>
      </c>
      <c r="Q25" s="183">
        <f t="shared" si="7"/>
        <v>538.79</v>
      </c>
      <c r="R25" s="148">
        <f t="shared" si="5"/>
        <v>45230.459323136631</v>
      </c>
    </row>
    <row r="26" spans="1:18" x14ac:dyDescent="0.35">
      <c r="A26" s="132">
        <f t="shared" si="8"/>
        <v>45627</v>
      </c>
      <c r="B26" s="133">
        <v>13</v>
      </c>
      <c r="C26" s="134">
        <f t="shared" si="9"/>
        <v>68260.94660039281</v>
      </c>
      <c r="D26" s="135">
        <f t="shared" si="1"/>
        <v>193.41</v>
      </c>
      <c r="E26" s="135">
        <f t="shared" si="0"/>
        <v>619.72766503036223</v>
      </c>
      <c r="F26" s="135">
        <f t="shared" si="6"/>
        <v>813.13</v>
      </c>
      <c r="G26" s="134">
        <f t="shared" si="2"/>
        <v>67641.218935362442</v>
      </c>
      <c r="L26" s="182">
        <f t="shared" si="10"/>
        <v>45627</v>
      </c>
      <c r="M26" s="140">
        <v>13</v>
      </c>
      <c r="N26" s="148">
        <f t="shared" si="11"/>
        <v>45230.459323136631</v>
      </c>
      <c r="O26" s="183">
        <f t="shared" si="3"/>
        <v>128.15</v>
      </c>
      <c r="P26" s="183">
        <f t="shared" si="4"/>
        <v>410.63841538372287</v>
      </c>
      <c r="Q26" s="183">
        <f t="shared" si="7"/>
        <v>538.79</v>
      </c>
      <c r="R26" s="148">
        <f t="shared" si="5"/>
        <v>44819.82090775291</v>
      </c>
    </row>
    <row r="27" spans="1:18" x14ac:dyDescent="0.35">
      <c r="A27" s="132">
        <f t="shared" si="8"/>
        <v>45658</v>
      </c>
      <c r="B27" s="133">
        <v>14</v>
      </c>
      <c r="C27" s="134">
        <f t="shared" si="9"/>
        <v>67641.218935362442</v>
      </c>
      <c r="D27" s="135">
        <f t="shared" si="1"/>
        <v>191.65</v>
      </c>
      <c r="E27" s="135">
        <f t="shared" si="0"/>
        <v>621.48356008128155</v>
      </c>
      <c r="F27" s="135">
        <f t="shared" si="6"/>
        <v>813.13</v>
      </c>
      <c r="G27" s="134">
        <f t="shared" si="2"/>
        <v>67019.735375281161</v>
      </c>
      <c r="L27" s="182">
        <f t="shared" si="10"/>
        <v>45658</v>
      </c>
      <c r="M27" s="140">
        <v>14</v>
      </c>
      <c r="N27" s="148">
        <f t="shared" si="11"/>
        <v>44819.82090775291</v>
      </c>
      <c r="O27" s="183">
        <f t="shared" si="3"/>
        <v>126.99</v>
      </c>
      <c r="P27" s="183">
        <f t="shared" si="4"/>
        <v>411.8018908939768</v>
      </c>
      <c r="Q27" s="183">
        <f t="shared" si="7"/>
        <v>538.79</v>
      </c>
      <c r="R27" s="148">
        <f t="shared" si="5"/>
        <v>44408.019016858932</v>
      </c>
    </row>
    <row r="28" spans="1:18" x14ac:dyDescent="0.35">
      <c r="A28" s="132">
        <f t="shared" si="8"/>
        <v>45689</v>
      </c>
      <c r="B28" s="133">
        <v>15</v>
      </c>
      <c r="C28" s="134">
        <f t="shared" si="9"/>
        <v>67019.735375281161</v>
      </c>
      <c r="D28" s="135">
        <f t="shared" si="1"/>
        <v>189.89</v>
      </c>
      <c r="E28" s="135">
        <f t="shared" si="0"/>
        <v>623.24443016817861</v>
      </c>
      <c r="F28" s="135">
        <f t="shared" si="6"/>
        <v>813.13</v>
      </c>
      <c r="G28" s="134">
        <f t="shared" si="2"/>
        <v>66396.490945112979</v>
      </c>
      <c r="L28" s="182">
        <f t="shared" si="10"/>
        <v>45689</v>
      </c>
      <c r="M28" s="140">
        <v>15</v>
      </c>
      <c r="N28" s="148">
        <f t="shared" si="11"/>
        <v>44408.019016858932</v>
      </c>
      <c r="O28" s="183">
        <f t="shared" si="3"/>
        <v>125.82</v>
      </c>
      <c r="P28" s="183">
        <f t="shared" si="4"/>
        <v>412.96866291817639</v>
      </c>
      <c r="Q28" s="183">
        <f t="shared" si="7"/>
        <v>538.79</v>
      </c>
      <c r="R28" s="148">
        <f t="shared" si="5"/>
        <v>43995.050353940758</v>
      </c>
    </row>
    <row r="29" spans="1:18" x14ac:dyDescent="0.35">
      <c r="A29" s="132">
        <f t="shared" si="8"/>
        <v>45717</v>
      </c>
      <c r="B29" s="133">
        <v>16</v>
      </c>
      <c r="C29" s="134">
        <f t="shared" si="9"/>
        <v>66396.490945112979</v>
      </c>
      <c r="D29" s="135">
        <f t="shared" si="1"/>
        <v>188.12</v>
      </c>
      <c r="E29" s="135">
        <f t="shared" si="0"/>
        <v>625.01028938698846</v>
      </c>
      <c r="F29" s="135">
        <f t="shared" si="6"/>
        <v>813.13</v>
      </c>
      <c r="G29" s="134">
        <f t="shared" si="2"/>
        <v>65771.480655725987</v>
      </c>
      <c r="L29" s="182">
        <f t="shared" si="10"/>
        <v>45717</v>
      </c>
      <c r="M29" s="140">
        <v>16</v>
      </c>
      <c r="N29" s="148">
        <f t="shared" si="11"/>
        <v>43995.050353940758</v>
      </c>
      <c r="O29" s="183">
        <f t="shared" si="3"/>
        <v>124.65</v>
      </c>
      <c r="P29" s="183">
        <f t="shared" si="4"/>
        <v>414.13874079644461</v>
      </c>
      <c r="Q29" s="183">
        <f t="shared" si="7"/>
        <v>538.79</v>
      </c>
      <c r="R29" s="148">
        <f t="shared" si="5"/>
        <v>43580.911613144315</v>
      </c>
    </row>
    <row r="30" spans="1:18" x14ac:dyDescent="0.35">
      <c r="A30" s="132">
        <f t="shared" si="8"/>
        <v>45748</v>
      </c>
      <c r="B30" s="133">
        <v>17</v>
      </c>
      <c r="C30" s="134">
        <f t="shared" si="9"/>
        <v>65771.480655725987</v>
      </c>
      <c r="D30" s="135">
        <f t="shared" si="1"/>
        <v>186.35</v>
      </c>
      <c r="E30" s="135">
        <f t="shared" si="0"/>
        <v>626.7811518735848</v>
      </c>
      <c r="F30" s="135">
        <f t="shared" si="6"/>
        <v>813.13</v>
      </c>
      <c r="G30" s="134">
        <f t="shared" si="2"/>
        <v>65144.699503852404</v>
      </c>
      <c r="L30" s="182">
        <f t="shared" si="10"/>
        <v>45748</v>
      </c>
      <c r="M30" s="140">
        <v>17</v>
      </c>
      <c r="N30" s="148">
        <f t="shared" si="11"/>
        <v>43580.911613144315</v>
      </c>
      <c r="O30" s="183">
        <f t="shared" si="3"/>
        <v>123.48</v>
      </c>
      <c r="P30" s="183">
        <f t="shared" si="4"/>
        <v>415.31213389536782</v>
      </c>
      <c r="Q30" s="183">
        <f t="shared" si="7"/>
        <v>538.79</v>
      </c>
      <c r="R30" s="148">
        <f t="shared" si="5"/>
        <v>43165.599479248951</v>
      </c>
    </row>
    <row r="31" spans="1:18" x14ac:dyDescent="0.35">
      <c r="A31" s="132">
        <f t="shared" si="8"/>
        <v>45778</v>
      </c>
      <c r="B31" s="133">
        <v>18</v>
      </c>
      <c r="C31" s="134">
        <f t="shared" si="9"/>
        <v>65144.699503852404</v>
      </c>
      <c r="D31" s="135">
        <f t="shared" si="1"/>
        <v>184.58</v>
      </c>
      <c r="E31" s="135">
        <f t="shared" si="0"/>
        <v>628.55703180389332</v>
      </c>
      <c r="F31" s="135">
        <f t="shared" si="6"/>
        <v>813.13</v>
      </c>
      <c r="G31" s="134">
        <f t="shared" si="2"/>
        <v>64516.142472048508</v>
      </c>
      <c r="L31" s="182">
        <f t="shared" si="10"/>
        <v>45778</v>
      </c>
      <c r="M31" s="140">
        <v>18</v>
      </c>
      <c r="N31" s="148">
        <f t="shared" si="11"/>
        <v>43165.599479248951</v>
      </c>
      <c r="O31" s="183">
        <f t="shared" si="3"/>
        <v>122.3</v>
      </c>
      <c r="P31" s="183">
        <f t="shared" si="4"/>
        <v>416.48885160807129</v>
      </c>
      <c r="Q31" s="183">
        <f t="shared" si="7"/>
        <v>538.79</v>
      </c>
      <c r="R31" s="148">
        <f t="shared" si="5"/>
        <v>42749.110627640883</v>
      </c>
    </row>
    <row r="32" spans="1:18" x14ac:dyDescent="0.35">
      <c r="A32" s="132">
        <f t="shared" si="8"/>
        <v>45809</v>
      </c>
      <c r="B32" s="133">
        <v>19</v>
      </c>
      <c r="C32" s="134">
        <f t="shared" si="9"/>
        <v>64516.142472048508</v>
      </c>
      <c r="D32" s="135">
        <f t="shared" si="1"/>
        <v>182.8</v>
      </c>
      <c r="E32" s="135">
        <f t="shared" si="0"/>
        <v>630.33794339400436</v>
      </c>
      <c r="F32" s="135">
        <f t="shared" si="6"/>
        <v>813.13</v>
      </c>
      <c r="G32" s="134">
        <f t="shared" si="2"/>
        <v>63885.804528654502</v>
      </c>
      <c r="L32" s="182">
        <f t="shared" si="10"/>
        <v>45809</v>
      </c>
      <c r="M32" s="140">
        <v>19</v>
      </c>
      <c r="N32" s="148">
        <f t="shared" si="11"/>
        <v>42749.110627640883</v>
      </c>
      <c r="O32" s="183">
        <f t="shared" si="3"/>
        <v>121.12</v>
      </c>
      <c r="P32" s="183">
        <f t="shared" si="4"/>
        <v>417.66890335429423</v>
      </c>
      <c r="Q32" s="183">
        <f t="shared" si="7"/>
        <v>538.79</v>
      </c>
      <c r="R32" s="148">
        <f t="shared" si="5"/>
        <v>42331.441724286589</v>
      </c>
    </row>
    <row r="33" spans="1:18" x14ac:dyDescent="0.35">
      <c r="A33" s="132">
        <f t="shared" si="8"/>
        <v>45839</v>
      </c>
      <c r="B33" s="133">
        <v>20</v>
      </c>
      <c r="C33" s="134">
        <f t="shared" si="9"/>
        <v>63885.804528654502</v>
      </c>
      <c r="D33" s="135">
        <f t="shared" si="1"/>
        <v>181.01</v>
      </c>
      <c r="E33" s="135">
        <f t="shared" si="0"/>
        <v>632.12390090028737</v>
      </c>
      <c r="F33" s="135">
        <f t="shared" si="6"/>
        <v>813.13</v>
      </c>
      <c r="G33" s="134">
        <f t="shared" si="2"/>
        <v>63253.680627754213</v>
      </c>
      <c r="L33" s="182">
        <f t="shared" si="10"/>
        <v>45839</v>
      </c>
      <c r="M33" s="140">
        <v>20</v>
      </c>
      <c r="N33" s="148">
        <f t="shared" si="11"/>
        <v>42331.441724286589</v>
      </c>
      <c r="O33" s="183">
        <f t="shared" si="3"/>
        <v>119.94</v>
      </c>
      <c r="P33" s="183">
        <f t="shared" si="4"/>
        <v>418.85229858046478</v>
      </c>
      <c r="Q33" s="183">
        <f t="shared" si="7"/>
        <v>538.79</v>
      </c>
      <c r="R33" s="148">
        <f t="shared" si="5"/>
        <v>41912.589425706123</v>
      </c>
    </row>
    <row r="34" spans="1:18" x14ac:dyDescent="0.35">
      <c r="A34" s="132">
        <f t="shared" si="8"/>
        <v>45870</v>
      </c>
      <c r="B34" s="133">
        <v>21</v>
      </c>
      <c r="C34" s="134">
        <f t="shared" si="9"/>
        <v>63253.680627754213</v>
      </c>
      <c r="D34" s="135">
        <f t="shared" si="1"/>
        <v>179.22</v>
      </c>
      <c r="E34" s="135">
        <f t="shared" si="0"/>
        <v>633.91491861950487</v>
      </c>
      <c r="F34" s="135">
        <f t="shared" si="6"/>
        <v>813.13</v>
      </c>
      <c r="G34" s="134">
        <f t="shared" si="2"/>
        <v>62619.765709134706</v>
      </c>
      <c r="L34" s="182">
        <f t="shared" si="10"/>
        <v>45870</v>
      </c>
      <c r="M34" s="140">
        <v>21</v>
      </c>
      <c r="N34" s="148">
        <f t="shared" si="11"/>
        <v>41912.589425706123</v>
      </c>
      <c r="O34" s="183">
        <f t="shared" si="3"/>
        <v>118.75</v>
      </c>
      <c r="P34" s="183">
        <f t="shared" si="4"/>
        <v>420.03904675977606</v>
      </c>
      <c r="Q34" s="183">
        <f t="shared" si="7"/>
        <v>538.79</v>
      </c>
      <c r="R34" s="148">
        <f t="shared" si="5"/>
        <v>41492.550378946347</v>
      </c>
    </row>
    <row r="35" spans="1:18" x14ac:dyDescent="0.35">
      <c r="A35" s="132">
        <f t="shared" si="8"/>
        <v>45901</v>
      </c>
      <c r="B35" s="133">
        <v>22</v>
      </c>
      <c r="C35" s="134">
        <f t="shared" si="9"/>
        <v>62619.765709134706</v>
      </c>
      <c r="D35" s="135">
        <f t="shared" si="1"/>
        <v>177.42</v>
      </c>
      <c r="E35" s="135">
        <f t="shared" si="0"/>
        <v>635.71101088892681</v>
      </c>
      <c r="F35" s="135">
        <f t="shared" si="6"/>
        <v>813.13</v>
      </c>
      <c r="G35" s="134">
        <f t="shared" si="2"/>
        <v>61984.054698245782</v>
      </c>
      <c r="L35" s="182">
        <f t="shared" si="10"/>
        <v>45901</v>
      </c>
      <c r="M35" s="140">
        <v>22</v>
      </c>
      <c r="N35" s="148">
        <f t="shared" si="11"/>
        <v>41492.550378946347</v>
      </c>
      <c r="O35" s="183">
        <f t="shared" si="3"/>
        <v>117.56</v>
      </c>
      <c r="P35" s="183">
        <f t="shared" si="4"/>
        <v>421.2291573922621</v>
      </c>
      <c r="Q35" s="183">
        <f t="shared" si="7"/>
        <v>538.79</v>
      </c>
      <c r="R35" s="148">
        <f t="shared" si="5"/>
        <v>41071.321221554084</v>
      </c>
    </row>
    <row r="36" spans="1:18" x14ac:dyDescent="0.35">
      <c r="A36" s="132">
        <f t="shared" si="8"/>
        <v>45931</v>
      </c>
      <c r="B36" s="133">
        <v>23</v>
      </c>
      <c r="C36" s="134">
        <f t="shared" si="9"/>
        <v>61984.054698245782</v>
      </c>
      <c r="D36" s="135">
        <f t="shared" si="1"/>
        <v>175.62</v>
      </c>
      <c r="E36" s="135">
        <f t="shared" si="0"/>
        <v>637.51219208644545</v>
      </c>
      <c r="F36" s="135">
        <f t="shared" si="6"/>
        <v>813.13</v>
      </c>
      <c r="G36" s="134">
        <f t="shared" si="2"/>
        <v>61346.542506159334</v>
      </c>
      <c r="L36" s="182">
        <f t="shared" si="10"/>
        <v>45931</v>
      </c>
      <c r="M36" s="140">
        <v>23</v>
      </c>
      <c r="N36" s="148">
        <f t="shared" si="11"/>
        <v>41071.321221554084</v>
      </c>
      <c r="O36" s="183">
        <f t="shared" si="3"/>
        <v>116.37</v>
      </c>
      <c r="P36" s="183">
        <f t="shared" si="4"/>
        <v>422.42264000487347</v>
      </c>
      <c r="Q36" s="183">
        <f t="shared" si="7"/>
        <v>538.79</v>
      </c>
      <c r="R36" s="148">
        <f t="shared" si="5"/>
        <v>40648.898581549212</v>
      </c>
    </row>
    <row r="37" spans="1:18" x14ac:dyDescent="0.35">
      <c r="A37" s="132">
        <f t="shared" si="8"/>
        <v>45962</v>
      </c>
      <c r="B37" s="133">
        <v>24</v>
      </c>
      <c r="C37" s="134">
        <f t="shared" si="9"/>
        <v>61346.542506159334</v>
      </c>
      <c r="D37" s="135">
        <f t="shared" si="1"/>
        <v>173.82</v>
      </c>
      <c r="E37" s="135">
        <f t="shared" si="0"/>
        <v>639.31847663069038</v>
      </c>
      <c r="F37" s="135">
        <f t="shared" si="6"/>
        <v>813.13</v>
      </c>
      <c r="G37" s="134">
        <f t="shared" si="2"/>
        <v>60707.224029528646</v>
      </c>
      <c r="L37" s="182">
        <f t="shared" si="10"/>
        <v>45962</v>
      </c>
      <c r="M37" s="140">
        <v>24</v>
      </c>
      <c r="N37" s="148">
        <f t="shared" si="11"/>
        <v>40648.898581549212</v>
      </c>
      <c r="O37" s="183">
        <f t="shared" si="3"/>
        <v>115.17</v>
      </c>
      <c r="P37" s="183">
        <f t="shared" si="4"/>
        <v>423.619504151554</v>
      </c>
      <c r="Q37" s="183">
        <f t="shared" si="7"/>
        <v>538.79</v>
      </c>
      <c r="R37" s="148">
        <f t="shared" si="5"/>
        <v>40225.279077397659</v>
      </c>
    </row>
    <row r="38" spans="1:18" x14ac:dyDescent="0.35">
      <c r="A38" s="132">
        <f t="shared" si="8"/>
        <v>45992</v>
      </c>
      <c r="B38" s="133">
        <v>25</v>
      </c>
      <c r="C38" s="134">
        <f t="shared" si="9"/>
        <v>60707.224029528646</v>
      </c>
      <c r="D38" s="135">
        <f t="shared" si="1"/>
        <v>172</v>
      </c>
      <c r="E38" s="135">
        <f t="shared" si="0"/>
        <v>641.12987898114397</v>
      </c>
      <c r="F38" s="135">
        <f t="shared" si="6"/>
        <v>813.13</v>
      </c>
      <c r="G38" s="134">
        <f t="shared" si="2"/>
        <v>60066.094150547506</v>
      </c>
      <c r="L38" s="182">
        <f t="shared" si="10"/>
        <v>45992</v>
      </c>
      <c r="M38" s="140">
        <v>25</v>
      </c>
      <c r="N38" s="148">
        <f t="shared" si="11"/>
        <v>40225.279077397659</v>
      </c>
      <c r="O38" s="183">
        <f t="shared" si="3"/>
        <v>113.97</v>
      </c>
      <c r="P38" s="183">
        <f t="shared" si="4"/>
        <v>424.81975941331672</v>
      </c>
      <c r="Q38" s="183">
        <f t="shared" si="7"/>
        <v>538.79</v>
      </c>
      <c r="R38" s="148">
        <f t="shared" si="5"/>
        <v>39800.459317984343</v>
      </c>
    </row>
    <row r="39" spans="1:18" x14ac:dyDescent="0.35">
      <c r="A39" s="132">
        <f t="shared" si="8"/>
        <v>46023</v>
      </c>
      <c r="B39" s="133">
        <v>26</v>
      </c>
      <c r="C39" s="134">
        <f t="shared" si="9"/>
        <v>60066.094150547506</v>
      </c>
      <c r="D39" s="135">
        <f t="shared" si="1"/>
        <v>170.19</v>
      </c>
      <c r="E39" s="135">
        <f t="shared" si="0"/>
        <v>642.94641363825724</v>
      </c>
      <c r="F39" s="135">
        <f t="shared" si="6"/>
        <v>813.13</v>
      </c>
      <c r="G39" s="134">
        <f t="shared" si="2"/>
        <v>59423.147736909246</v>
      </c>
      <c r="L39" s="182">
        <f t="shared" si="10"/>
        <v>46023</v>
      </c>
      <c r="M39" s="140">
        <v>26</v>
      </c>
      <c r="N39" s="148">
        <f t="shared" si="11"/>
        <v>39800.459317984343</v>
      </c>
      <c r="O39" s="183">
        <f t="shared" si="3"/>
        <v>112.77</v>
      </c>
      <c r="P39" s="183">
        <f t="shared" si="4"/>
        <v>426.02341539832111</v>
      </c>
      <c r="Q39" s="183">
        <f t="shared" si="7"/>
        <v>538.79</v>
      </c>
      <c r="R39" s="148">
        <f t="shared" si="5"/>
        <v>39374.435902586025</v>
      </c>
    </row>
    <row r="40" spans="1:18" x14ac:dyDescent="0.35">
      <c r="A40" s="132">
        <f t="shared" si="8"/>
        <v>46054</v>
      </c>
      <c r="B40" s="133">
        <v>27</v>
      </c>
      <c r="C40" s="134">
        <f t="shared" si="9"/>
        <v>59423.147736909246</v>
      </c>
      <c r="D40" s="135">
        <f t="shared" si="1"/>
        <v>168.37</v>
      </c>
      <c r="E40" s="135">
        <f t="shared" si="0"/>
        <v>644.76809514356557</v>
      </c>
      <c r="F40" s="135">
        <f t="shared" si="6"/>
        <v>813.13</v>
      </c>
      <c r="G40" s="134">
        <f t="shared" si="2"/>
        <v>58778.379641765678</v>
      </c>
      <c r="L40" s="182">
        <f t="shared" si="10"/>
        <v>46054</v>
      </c>
      <c r="M40" s="140">
        <v>27</v>
      </c>
      <c r="N40" s="148">
        <f t="shared" si="11"/>
        <v>39374.435902586025</v>
      </c>
      <c r="O40" s="183">
        <f t="shared" si="3"/>
        <v>111.56</v>
      </c>
      <c r="P40" s="183">
        <f t="shared" si="4"/>
        <v>427.23048174194969</v>
      </c>
      <c r="Q40" s="183">
        <f t="shared" si="7"/>
        <v>538.79</v>
      </c>
      <c r="R40" s="148">
        <f t="shared" si="5"/>
        <v>38947.205420844075</v>
      </c>
    </row>
    <row r="41" spans="1:18" x14ac:dyDescent="0.35">
      <c r="A41" s="132">
        <f t="shared" si="8"/>
        <v>46082</v>
      </c>
      <c r="B41" s="133">
        <v>28</v>
      </c>
      <c r="C41" s="134">
        <f t="shared" si="9"/>
        <v>58778.379641765678</v>
      </c>
      <c r="D41" s="135">
        <f t="shared" si="1"/>
        <v>166.54</v>
      </c>
      <c r="E41" s="135">
        <f t="shared" si="0"/>
        <v>646.59493807980573</v>
      </c>
      <c r="F41" s="135">
        <f t="shared" si="6"/>
        <v>813.13</v>
      </c>
      <c r="G41" s="134">
        <f t="shared" si="2"/>
        <v>58131.784703685873</v>
      </c>
      <c r="L41" s="182">
        <f t="shared" si="10"/>
        <v>46082</v>
      </c>
      <c r="M41" s="140">
        <v>28</v>
      </c>
      <c r="N41" s="148">
        <f t="shared" si="11"/>
        <v>38947.205420844075</v>
      </c>
      <c r="O41" s="183">
        <f t="shared" si="3"/>
        <v>110.35</v>
      </c>
      <c r="P41" s="183">
        <f t="shared" si="4"/>
        <v>428.44096810688518</v>
      </c>
      <c r="Q41" s="183">
        <f t="shared" si="7"/>
        <v>538.79</v>
      </c>
      <c r="R41" s="148">
        <f t="shared" si="5"/>
        <v>38518.764452737189</v>
      </c>
    </row>
    <row r="42" spans="1:18" x14ac:dyDescent="0.35">
      <c r="A42" s="132">
        <f t="shared" si="8"/>
        <v>46113</v>
      </c>
      <c r="B42" s="133">
        <v>29</v>
      </c>
      <c r="C42" s="134">
        <f t="shared" si="9"/>
        <v>58131.784703685873</v>
      </c>
      <c r="D42" s="135">
        <f t="shared" si="1"/>
        <v>164.71</v>
      </c>
      <c r="E42" s="135">
        <f t="shared" si="0"/>
        <v>648.42695707103178</v>
      </c>
      <c r="F42" s="135">
        <f t="shared" si="6"/>
        <v>813.13</v>
      </c>
      <c r="G42" s="134">
        <f t="shared" si="2"/>
        <v>57483.357746614842</v>
      </c>
      <c r="L42" s="182">
        <f t="shared" si="10"/>
        <v>46113</v>
      </c>
      <c r="M42" s="140">
        <v>29</v>
      </c>
      <c r="N42" s="148">
        <f t="shared" si="11"/>
        <v>38518.764452737189</v>
      </c>
      <c r="O42" s="183">
        <f t="shared" si="3"/>
        <v>109.14</v>
      </c>
      <c r="P42" s="183">
        <f t="shared" si="4"/>
        <v>429.65488418318807</v>
      </c>
      <c r="Q42" s="183">
        <f t="shared" si="7"/>
        <v>538.79</v>
      </c>
      <c r="R42" s="148">
        <f t="shared" si="5"/>
        <v>38089.109568553999</v>
      </c>
    </row>
    <row r="43" spans="1:18" x14ac:dyDescent="0.35">
      <c r="A43" s="132">
        <f t="shared" si="8"/>
        <v>46143</v>
      </c>
      <c r="B43" s="133">
        <v>30</v>
      </c>
      <c r="C43" s="134">
        <f t="shared" si="9"/>
        <v>57483.357746614842</v>
      </c>
      <c r="D43" s="135">
        <f t="shared" si="1"/>
        <v>162.87</v>
      </c>
      <c r="E43" s="135">
        <f t="shared" si="0"/>
        <v>650.26416678273313</v>
      </c>
      <c r="F43" s="135">
        <f t="shared" si="6"/>
        <v>813.13</v>
      </c>
      <c r="G43" s="134">
        <f t="shared" si="2"/>
        <v>56833.093579832108</v>
      </c>
      <c r="L43" s="182">
        <f t="shared" si="10"/>
        <v>46143</v>
      </c>
      <c r="M43" s="140">
        <v>30</v>
      </c>
      <c r="N43" s="148">
        <f t="shared" si="11"/>
        <v>38089.109568553999</v>
      </c>
      <c r="O43" s="183">
        <f t="shared" si="3"/>
        <v>107.92</v>
      </c>
      <c r="P43" s="183">
        <f t="shared" si="4"/>
        <v>430.87223968837372</v>
      </c>
      <c r="Q43" s="183">
        <f t="shared" si="7"/>
        <v>538.79</v>
      </c>
      <c r="R43" s="148">
        <f t="shared" si="5"/>
        <v>37658.237328865624</v>
      </c>
    </row>
    <row r="44" spans="1:18" x14ac:dyDescent="0.35">
      <c r="A44" s="132">
        <f t="shared" si="8"/>
        <v>46174</v>
      </c>
      <c r="B44" s="133">
        <v>31</v>
      </c>
      <c r="C44" s="134">
        <f t="shared" si="9"/>
        <v>56833.093579832108</v>
      </c>
      <c r="D44" s="135">
        <f t="shared" si="1"/>
        <v>161.03</v>
      </c>
      <c r="E44" s="135">
        <f t="shared" si="0"/>
        <v>652.10658192195081</v>
      </c>
      <c r="F44" s="135">
        <f t="shared" si="6"/>
        <v>813.13</v>
      </c>
      <c r="G44" s="134">
        <f t="shared" si="2"/>
        <v>56180.986997910157</v>
      </c>
      <c r="L44" s="182">
        <f t="shared" si="10"/>
        <v>46174</v>
      </c>
      <c r="M44" s="140">
        <v>31</v>
      </c>
      <c r="N44" s="148">
        <f t="shared" si="11"/>
        <v>37658.237328865624</v>
      </c>
      <c r="O44" s="183">
        <f t="shared" si="3"/>
        <v>106.7</v>
      </c>
      <c r="P44" s="183">
        <f t="shared" si="4"/>
        <v>432.09304436749079</v>
      </c>
      <c r="Q44" s="183">
        <f t="shared" si="7"/>
        <v>538.79</v>
      </c>
      <c r="R44" s="148">
        <f t="shared" si="5"/>
        <v>37226.144284498136</v>
      </c>
    </row>
    <row r="45" spans="1:18" x14ac:dyDescent="0.35">
      <c r="A45" s="132">
        <f t="shared" si="8"/>
        <v>46204</v>
      </c>
      <c r="B45" s="133">
        <v>32</v>
      </c>
      <c r="C45" s="134">
        <f t="shared" si="9"/>
        <v>56180.986997910157</v>
      </c>
      <c r="D45" s="135">
        <f t="shared" si="1"/>
        <v>159.18</v>
      </c>
      <c r="E45" s="135">
        <f t="shared" si="0"/>
        <v>653.95421723739639</v>
      </c>
      <c r="F45" s="135">
        <f t="shared" si="6"/>
        <v>813.13</v>
      </c>
      <c r="G45" s="134">
        <f t="shared" si="2"/>
        <v>55527.032780672758</v>
      </c>
      <c r="L45" s="182">
        <f t="shared" si="10"/>
        <v>46204</v>
      </c>
      <c r="M45" s="140">
        <v>32</v>
      </c>
      <c r="N45" s="148">
        <f t="shared" si="11"/>
        <v>37226.144284498136</v>
      </c>
      <c r="O45" s="183">
        <f t="shared" si="3"/>
        <v>105.47</v>
      </c>
      <c r="P45" s="183">
        <f t="shared" si="4"/>
        <v>433.31730799319865</v>
      </c>
      <c r="Q45" s="183">
        <f t="shared" si="7"/>
        <v>538.79</v>
      </c>
      <c r="R45" s="148">
        <f t="shared" si="5"/>
        <v>36792.826976504934</v>
      </c>
    </row>
    <row r="46" spans="1:18" x14ac:dyDescent="0.35">
      <c r="A46" s="132">
        <f t="shared" si="8"/>
        <v>46235</v>
      </c>
      <c r="B46" s="133">
        <v>33</v>
      </c>
      <c r="C46" s="134">
        <f t="shared" si="9"/>
        <v>55527.032780672758</v>
      </c>
      <c r="D46" s="135">
        <f t="shared" si="1"/>
        <v>157.33000000000001</v>
      </c>
      <c r="E46" s="135">
        <f t="shared" si="0"/>
        <v>655.807087519569</v>
      </c>
      <c r="F46" s="135">
        <f t="shared" si="6"/>
        <v>813.13</v>
      </c>
      <c r="G46" s="134">
        <f t="shared" si="2"/>
        <v>54871.225693153188</v>
      </c>
      <c r="L46" s="182">
        <f t="shared" si="10"/>
        <v>46235</v>
      </c>
      <c r="M46" s="140">
        <v>33</v>
      </c>
      <c r="N46" s="148">
        <f t="shared" si="11"/>
        <v>36792.826976504934</v>
      </c>
      <c r="O46" s="183">
        <f t="shared" si="3"/>
        <v>104.25</v>
      </c>
      <c r="P46" s="183">
        <f t="shared" si="4"/>
        <v>434.54504036584609</v>
      </c>
      <c r="Q46" s="183">
        <f t="shared" si="7"/>
        <v>538.79</v>
      </c>
      <c r="R46" s="148">
        <f t="shared" si="5"/>
        <v>36358.281936139087</v>
      </c>
    </row>
    <row r="47" spans="1:18" x14ac:dyDescent="0.35">
      <c r="A47" s="132">
        <f t="shared" si="8"/>
        <v>46266</v>
      </c>
      <c r="B47" s="133">
        <v>34</v>
      </c>
      <c r="C47" s="134">
        <f t="shared" si="9"/>
        <v>54871.225693153188</v>
      </c>
      <c r="D47" s="135">
        <f t="shared" si="1"/>
        <v>155.47</v>
      </c>
      <c r="E47" s="135">
        <f t="shared" si="0"/>
        <v>657.6652076008744</v>
      </c>
      <c r="F47" s="135">
        <f t="shared" si="6"/>
        <v>813.13</v>
      </c>
      <c r="G47" s="134">
        <f t="shared" si="2"/>
        <v>54213.560485552312</v>
      </c>
      <c r="L47" s="182">
        <f t="shared" si="10"/>
        <v>46266</v>
      </c>
      <c r="M47" s="140">
        <v>34</v>
      </c>
      <c r="N47" s="148">
        <f t="shared" si="11"/>
        <v>36358.281936139087</v>
      </c>
      <c r="O47" s="183">
        <f t="shared" si="3"/>
        <v>103.02</v>
      </c>
      <c r="P47" s="183">
        <f t="shared" si="4"/>
        <v>435.77625131354932</v>
      </c>
      <c r="Q47" s="183">
        <f t="shared" si="7"/>
        <v>538.79</v>
      </c>
      <c r="R47" s="148">
        <f t="shared" si="5"/>
        <v>35922.505684825541</v>
      </c>
    </row>
    <row r="48" spans="1:18" x14ac:dyDescent="0.35">
      <c r="A48" s="132">
        <f t="shared" si="8"/>
        <v>46296</v>
      </c>
      <c r="B48" s="133">
        <v>35</v>
      </c>
      <c r="C48" s="134">
        <f t="shared" si="9"/>
        <v>54213.560485552312</v>
      </c>
      <c r="D48" s="135">
        <f t="shared" si="1"/>
        <v>153.61000000000001</v>
      </c>
      <c r="E48" s="135">
        <f t="shared" si="0"/>
        <v>659.52859235574351</v>
      </c>
      <c r="F48" s="135">
        <f t="shared" si="6"/>
        <v>813.13</v>
      </c>
      <c r="G48" s="134">
        <f t="shared" si="2"/>
        <v>53554.031893196567</v>
      </c>
      <c r="L48" s="182">
        <f t="shared" si="10"/>
        <v>46296</v>
      </c>
      <c r="M48" s="140">
        <v>35</v>
      </c>
      <c r="N48" s="148">
        <f t="shared" si="11"/>
        <v>35922.505684825541</v>
      </c>
      <c r="O48" s="183">
        <f t="shared" si="3"/>
        <v>101.78</v>
      </c>
      <c r="P48" s="183">
        <f t="shared" si="4"/>
        <v>437.01095069227097</v>
      </c>
      <c r="Q48" s="183">
        <f t="shared" si="7"/>
        <v>538.79</v>
      </c>
      <c r="R48" s="148">
        <f t="shared" si="5"/>
        <v>35485.494734133266</v>
      </c>
    </row>
    <row r="49" spans="1:18" x14ac:dyDescent="0.35">
      <c r="A49" s="132">
        <f t="shared" si="8"/>
        <v>46327</v>
      </c>
      <c r="B49" s="133">
        <v>36</v>
      </c>
      <c r="C49" s="134">
        <f t="shared" si="9"/>
        <v>53554.031893196567</v>
      </c>
      <c r="D49" s="135">
        <f t="shared" si="1"/>
        <v>151.74</v>
      </c>
      <c r="E49" s="135">
        <f t="shared" si="0"/>
        <v>661.39725670075154</v>
      </c>
      <c r="F49" s="135">
        <f t="shared" si="6"/>
        <v>813.13</v>
      </c>
      <c r="G49" s="134">
        <f t="shared" si="2"/>
        <v>52892.634636495815</v>
      </c>
      <c r="L49" s="182">
        <f t="shared" si="10"/>
        <v>46327</v>
      </c>
      <c r="M49" s="140">
        <v>36</v>
      </c>
      <c r="N49" s="148">
        <f t="shared" si="11"/>
        <v>35485.494734133266</v>
      </c>
      <c r="O49" s="183">
        <f t="shared" si="3"/>
        <v>100.54</v>
      </c>
      <c r="P49" s="183">
        <f t="shared" si="4"/>
        <v>438.24914838589916</v>
      </c>
      <c r="Q49" s="183">
        <f t="shared" si="7"/>
        <v>538.79</v>
      </c>
      <c r="R49" s="148">
        <f t="shared" si="5"/>
        <v>35047.245585747369</v>
      </c>
    </row>
    <row r="50" spans="1:18" x14ac:dyDescent="0.35">
      <c r="A50" s="132">
        <f t="shared" si="8"/>
        <v>46357</v>
      </c>
      <c r="B50" s="133">
        <v>37</v>
      </c>
      <c r="C50" s="134">
        <f t="shared" si="9"/>
        <v>52892.634636495815</v>
      </c>
      <c r="D50" s="135">
        <f t="shared" si="1"/>
        <v>149.86000000000001</v>
      </c>
      <c r="E50" s="135">
        <f t="shared" si="0"/>
        <v>663.27121559473699</v>
      </c>
      <c r="F50" s="135">
        <f t="shared" si="6"/>
        <v>813.13</v>
      </c>
      <c r="G50" s="134">
        <f t="shared" si="2"/>
        <v>52229.363420901078</v>
      </c>
      <c r="L50" s="182">
        <f t="shared" si="10"/>
        <v>46357</v>
      </c>
      <c r="M50" s="140">
        <v>37</v>
      </c>
      <c r="N50" s="148">
        <f t="shared" si="11"/>
        <v>35047.245585747369</v>
      </c>
      <c r="O50" s="183">
        <f t="shared" si="3"/>
        <v>99.3</v>
      </c>
      <c r="P50" s="183">
        <f t="shared" si="4"/>
        <v>439.49085430632584</v>
      </c>
      <c r="Q50" s="183">
        <f t="shared" si="7"/>
        <v>538.79</v>
      </c>
      <c r="R50" s="148">
        <f t="shared" si="5"/>
        <v>34607.75473144104</v>
      </c>
    </row>
    <row r="51" spans="1:18" x14ac:dyDescent="0.35">
      <c r="A51" s="132">
        <f t="shared" si="8"/>
        <v>46388</v>
      </c>
      <c r="B51" s="133">
        <v>38</v>
      </c>
      <c r="C51" s="134">
        <f t="shared" si="9"/>
        <v>52229.363420901078</v>
      </c>
      <c r="D51" s="135">
        <f t="shared" si="1"/>
        <v>147.97999999999999</v>
      </c>
      <c r="E51" s="135">
        <f t="shared" si="0"/>
        <v>665.15048403892206</v>
      </c>
      <c r="F51" s="135">
        <f t="shared" si="6"/>
        <v>813.13</v>
      </c>
      <c r="G51" s="134">
        <f t="shared" si="2"/>
        <v>51564.212936862154</v>
      </c>
      <c r="L51" s="182">
        <f t="shared" si="10"/>
        <v>46388</v>
      </c>
      <c r="M51" s="140">
        <v>38</v>
      </c>
      <c r="N51" s="148">
        <f t="shared" si="11"/>
        <v>34607.75473144104</v>
      </c>
      <c r="O51" s="183">
        <f t="shared" si="3"/>
        <v>98.06</v>
      </c>
      <c r="P51" s="183">
        <f t="shared" si="4"/>
        <v>440.73607839352707</v>
      </c>
      <c r="Q51" s="183">
        <f t="shared" si="7"/>
        <v>538.79</v>
      </c>
      <c r="R51" s="148">
        <f t="shared" si="5"/>
        <v>34167.018653047511</v>
      </c>
    </row>
    <row r="52" spans="1:18" x14ac:dyDescent="0.35">
      <c r="A52" s="132">
        <f t="shared" si="8"/>
        <v>46419</v>
      </c>
      <c r="B52" s="133">
        <v>39</v>
      </c>
      <c r="C52" s="134">
        <f t="shared" si="9"/>
        <v>51564.212936862154</v>
      </c>
      <c r="D52" s="135">
        <f t="shared" si="1"/>
        <v>146.1</v>
      </c>
      <c r="E52" s="135">
        <f t="shared" si="0"/>
        <v>667.03507707703238</v>
      </c>
      <c r="F52" s="135">
        <f t="shared" si="6"/>
        <v>813.13</v>
      </c>
      <c r="G52" s="134">
        <f t="shared" si="2"/>
        <v>50897.177859785123</v>
      </c>
      <c r="L52" s="182">
        <f t="shared" si="10"/>
        <v>46419</v>
      </c>
      <c r="M52" s="140">
        <v>39</v>
      </c>
      <c r="N52" s="148">
        <f t="shared" si="11"/>
        <v>34167.018653047511</v>
      </c>
      <c r="O52" s="183">
        <f t="shared" si="3"/>
        <v>96.81</v>
      </c>
      <c r="P52" s="183">
        <f t="shared" si="4"/>
        <v>441.98483061564207</v>
      </c>
      <c r="Q52" s="183">
        <f t="shared" si="7"/>
        <v>538.79</v>
      </c>
      <c r="R52" s="148">
        <f t="shared" si="5"/>
        <v>33725.033822431869</v>
      </c>
    </row>
    <row r="53" spans="1:18" x14ac:dyDescent="0.35">
      <c r="A53" s="132">
        <f t="shared" si="8"/>
        <v>46447</v>
      </c>
      <c r="B53" s="133">
        <v>40</v>
      </c>
      <c r="C53" s="134">
        <f t="shared" si="9"/>
        <v>50897.177859785123</v>
      </c>
      <c r="D53" s="135">
        <f t="shared" si="1"/>
        <v>144.21</v>
      </c>
      <c r="E53" s="135">
        <f t="shared" si="0"/>
        <v>668.92500979541728</v>
      </c>
      <c r="F53" s="135">
        <f t="shared" si="6"/>
        <v>813.13</v>
      </c>
      <c r="G53" s="134">
        <f t="shared" si="2"/>
        <v>50228.252849989702</v>
      </c>
      <c r="L53" s="182">
        <f t="shared" si="10"/>
        <v>46447</v>
      </c>
      <c r="M53" s="140">
        <v>40</v>
      </c>
      <c r="N53" s="148">
        <f t="shared" si="11"/>
        <v>33725.033822431869</v>
      </c>
      <c r="O53" s="183">
        <f t="shared" si="3"/>
        <v>95.55</v>
      </c>
      <c r="P53" s="183">
        <f t="shared" si="4"/>
        <v>443.23712096905314</v>
      </c>
      <c r="Q53" s="183">
        <f t="shared" si="7"/>
        <v>538.79</v>
      </c>
      <c r="R53" s="148">
        <f t="shared" si="5"/>
        <v>33281.796701462816</v>
      </c>
    </row>
    <row r="54" spans="1:18" x14ac:dyDescent="0.35">
      <c r="A54" s="132">
        <f t="shared" si="8"/>
        <v>46478</v>
      </c>
      <c r="B54" s="133">
        <v>41</v>
      </c>
      <c r="C54" s="134">
        <f t="shared" si="9"/>
        <v>50228.252849989702</v>
      </c>
      <c r="D54" s="135">
        <f t="shared" si="1"/>
        <v>142.31</v>
      </c>
      <c r="E54" s="135">
        <f t="shared" si="0"/>
        <v>670.82029732317096</v>
      </c>
      <c r="F54" s="135">
        <f t="shared" si="6"/>
        <v>813.13</v>
      </c>
      <c r="G54" s="134">
        <f t="shared" si="2"/>
        <v>49557.432552666534</v>
      </c>
      <c r="L54" s="182">
        <f t="shared" si="10"/>
        <v>46478</v>
      </c>
      <c r="M54" s="140">
        <v>41</v>
      </c>
      <c r="N54" s="148">
        <f t="shared" si="11"/>
        <v>33281.796701462816</v>
      </c>
      <c r="O54" s="183">
        <f t="shared" si="3"/>
        <v>94.3</v>
      </c>
      <c r="P54" s="183">
        <f t="shared" si="4"/>
        <v>444.49295947846542</v>
      </c>
      <c r="Q54" s="183">
        <f t="shared" si="7"/>
        <v>538.79</v>
      </c>
      <c r="R54" s="148">
        <f t="shared" si="5"/>
        <v>32837.303741984353</v>
      </c>
    </row>
    <row r="55" spans="1:18" x14ac:dyDescent="0.35">
      <c r="A55" s="132">
        <f t="shared" si="8"/>
        <v>46508</v>
      </c>
      <c r="B55" s="133">
        <v>42</v>
      </c>
      <c r="C55" s="134">
        <f t="shared" si="9"/>
        <v>49557.432552666534</v>
      </c>
      <c r="D55" s="135">
        <f t="shared" si="1"/>
        <v>140.41</v>
      </c>
      <c r="E55" s="135">
        <f t="shared" si="0"/>
        <v>672.72095483225337</v>
      </c>
      <c r="F55" s="135">
        <f t="shared" si="6"/>
        <v>813.13</v>
      </c>
      <c r="G55" s="134">
        <f t="shared" si="2"/>
        <v>48884.711597834284</v>
      </c>
      <c r="L55" s="182">
        <f t="shared" si="10"/>
        <v>46508</v>
      </c>
      <c r="M55" s="140">
        <v>42</v>
      </c>
      <c r="N55" s="148">
        <f t="shared" si="11"/>
        <v>32837.303741984353</v>
      </c>
      <c r="O55" s="183">
        <f t="shared" si="3"/>
        <v>93.04</v>
      </c>
      <c r="P55" s="183">
        <f t="shared" si="4"/>
        <v>445.75235619698771</v>
      </c>
      <c r="Q55" s="183">
        <f t="shared" si="7"/>
        <v>538.79</v>
      </c>
      <c r="R55" s="148">
        <f t="shared" si="5"/>
        <v>32391.551385787367</v>
      </c>
    </row>
    <row r="56" spans="1:18" x14ac:dyDescent="0.35">
      <c r="A56" s="132">
        <f t="shared" si="8"/>
        <v>46539</v>
      </c>
      <c r="B56" s="133">
        <v>43</v>
      </c>
      <c r="C56" s="134">
        <f t="shared" si="9"/>
        <v>48884.711597834284</v>
      </c>
      <c r="D56" s="135">
        <f t="shared" si="1"/>
        <v>138.51</v>
      </c>
      <c r="E56" s="135">
        <f t="shared" si="0"/>
        <v>674.62699753761126</v>
      </c>
      <c r="F56" s="135">
        <f t="shared" si="6"/>
        <v>813.13</v>
      </c>
      <c r="G56" s="134">
        <f t="shared" si="2"/>
        <v>48210.084600296672</v>
      </c>
      <c r="L56" s="182">
        <f t="shared" si="10"/>
        <v>46539</v>
      </c>
      <c r="M56" s="140">
        <v>43</v>
      </c>
      <c r="N56" s="148">
        <f t="shared" si="11"/>
        <v>32391.551385787367</v>
      </c>
      <c r="O56" s="183">
        <f t="shared" si="3"/>
        <v>91.78</v>
      </c>
      <c r="P56" s="183">
        <f t="shared" si="4"/>
        <v>447.01532120621255</v>
      </c>
      <c r="Q56" s="183">
        <f t="shared" si="7"/>
        <v>538.79</v>
      </c>
      <c r="R56" s="148">
        <f t="shared" si="5"/>
        <v>31944.536064581152</v>
      </c>
    </row>
    <row r="57" spans="1:18" x14ac:dyDescent="0.35">
      <c r="A57" s="132">
        <f t="shared" si="8"/>
        <v>46569</v>
      </c>
      <c r="B57" s="133">
        <v>44</v>
      </c>
      <c r="C57" s="134">
        <f t="shared" si="9"/>
        <v>48210.084600296672</v>
      </c>
      <c r="D57" s="135">
        <f t="shared" si="1"/>
        <v>136.6</v>
      </c>
      <c r="E57" s="135">
        <f t="shared" si="0"/>
        <v>676.53844069730133</v>
      </c>
      <c r="F57" s="135">
        <f t="shared" si="6"/>
        <v>813.13</v>
      </c>
      <c r="G57" s="134">
        <f t="shared" si="2"/>
        <v>47533.546159599369</v>
      </c>
      <c r="L57" s="182">
        <f t="shared" si="10"/>
        <v>46569</v>
      </c>
      <c r="M57" s="140">
        <v>44</v>
      </c>
      <c r="N57" s="148">
        <f t="shared" si="11"/>
        <v>31944.536064581152</v>
      </c>
      <c r="O57" s="183">
        <f t="shared" si="3"/>
        <v>90.51</v>
      </c>
      <c r="P57" s="183">
        <f t="shared" si="4"/>
        <v>448.28186461629679</v>
      </c>
      <c r="Q57" s="183">
        <f t="shared" si="7"/>
        <v>538.79</v>
      </c>
      <c r="R57" s="148">
        <f t="shared" si="5"/>
        <v>31496.254199964857</v>
      </c>
    </row>
    <row r="58" spans="1:18" x14ac:dyDescent="0.35">
      <c r="A58" s="132">
        <f t="shared" si="8"/>
        <v>46600</v>
      </c>
      <c r="B58" s="133">
        <v>45</v>
      </c>
      <c r="C58" s="134">
        <f t="shared" si="9"/>
        <v>47533.546159599369</v>
      </c>
      <c r="D58" s="135">
        <f t="shared" si="1"/>
        <v>134.68</v>
      </c>
      <c r="E58" s="135">
        <f t="shared" si="0"/>
        <v>678.45529961261025</v>
      </c>
      <c r="F58" s="135">
        <f t="shared" si="6"/>
        <v>813.13</v>
      </c>
      <c r="G58" s="134">
        <f t="shared" si="2"/>
        <v>46855.090859986762</v>
      </c>
      <c r="L58" s="182">
        <f t="shared" si="10"/>
        <v>46600</v>
      </c>
      <c r="M58" s="140">
        <v>45</v>
      </c>
      <c r="N58" s="148">
        <f t="shared" si="11"/>
        <v>31496.254199964857</v>
      </c>
      <c r="O58" s="183">
        <f t="shared" si="3"/>
        <v>89.24</v>
      </c>
      <c r="P58" s="183">
        <f t="shared" si="4"/>
        <v>449.55199656604299</v>
      </c>
      <c r="Q58" s="183">
        <f t="shared" si="7"/>
        <v>538.79</v>
      </c>
      <c r="R58" s="148">
        <f t="shared" si="5"/>
        <v>31046.702203398814</v>
      </c>
    </row>
    <row r="59" spans="1:18" x14ac:dyDescent="0.35">
      <c r="A59" s="132">
        <f t="shared" si="8"/>
        <v>46631</v>
      </c>
      <c r="B59" s="133">
        <v>46</v>
      </c>
      <c r="C59" s="134">
        <f t="shared" si="9"/>
        <v>46855.090859986762</v>
      </c>
      <c r="D59" s="135">
        <f t="shared" si="1"/>
        <v>132.76</v>
      </c>
      <c r="E59" s="135">
        <f t="shared" si="0"/>
        <v>680.37758962817929</v>
      </c>
      <c r="F59" s="135">
        <f t="shared" si="6"/>
        <v>813.13</v>
      </c>
      <c r="G59" s="134">
        <f t="shared" si="2"/>
        <v>46174.713270358581</v>
      </c>
      <c r="L59" s="182">
        <f t="shared" si="10"/>
        <v>46631</v>
      </c>
      <c r="M59" s="140">
        <v>46</v>
      </c>
      <c r="N59" s="148">
        <f t="shared" si="11"/>
        <v>31046.702203398814</v>
      </c>
      <c r="O59" s="183">
        <f t="shared" si="3"/>
        <v>87.97</v>
      </c>
      <c r="P59" s="183">
        <f t="shared" si="4"/>
        <v>450.82572722298016</v>
      </c>
      <c r="Q59" s="183">
        <f t="shared" si="7"/>
        <v>538.79</v>
      </c>
      <c r="R59" s="148">
        <f t="shared" si="5"/>
        <v>30595.876476175836</v>
      </c>
    </row>
    <row r="60" spans="1:18" x14ac:dyDescent="0.35">
      <c r="A60" s="132">
        <f t="shared" si="8"/>
        <v>46661</v>
      </c>
      <c r="B60" s="133">
        <v>47</v>
      </c>
      <c r="C60" s="134">
        <f t="shared" si="9"/>
        <v>46174.713270358581</v>
      </c>
      <c r="D60" s="135">
        <f t="shared" si="1"/>
        <v>130.83000000000001</v>
      </c>
      <c r="E60" s="135">
        <f t="shared" si="0"/>
        <v>682.30532613212574</v>
      </c>
      <c r="F60" s="135">
        <f t="shared" si="6"/>
        <v>813.13</v>
      </c>
      <c r="G60" s="134">
        <f t="shared" si="2"/>
        <v>45492.407944226456</v>
      </c>
      <c r="L60" s="182">
        <f t="shared" si="10"/>
        <v>46661</v>
      </c>
      <c r="M60" s="140">
        <v>47</v>
      </c>
      <c r="N60" s="148">
        <f t="shared" si="11"/>
        <v>30595.876476175836</v>
      </c>
      <c r="O60" s="183">
        <f t="shared" si="3"/>
        <v>86.69</v>
      </c>
      <c r="P60" s="183">
        <f t="shared" si="4"/>
        <v>452.10306678344517</v>
      </c>
      <c r="Q60" s="183">
        <f t="shared" si="7"/>
        <v>538.79</v>
      </c>
      <c r="R60" s="148">
        <f t="shared" si="5"/>
        <v>30143.77340939239</v>
      </c>
    </row>
    <row r="61" spans="1:18" x14ac:dyDescent="0.35">
      <c r="A61" s="132">
        <f t="shared" si="8"/>
        <v>46692</v>
      </c>
      <c r="B61" s="133">
        <v>48</v>
      </c>
      <c r="C61" s="134">
        <f t="shared" si="9"/>
        <v>45492.407944226456</v>
      </c>
      <c r="D61" s="135">
        <f t="shared" si="1"/>
        <v>128.9</v>
      </c>
      <c r="E61" s="135">
        <f t="shared" si="0"/>
        <v>684.23852455616679</v>
      </c>
      <c r="F61" s="135">
        <f t="shared" si="6"/>
        <v>813.13</v>
      </c>
      <c r="G61" s="134">
        <f t="shared" si="2"/>
        <v>44808.169419670288</v>
      </c>
      <c r="L61" s="182">
        <f t="shared" si="10"/>
        <v>46692</v>
      </c>
      <c r="M61" s="140">
        <v>48</v>
      </c>
      <c r="N61" s="148">
        <f t="shared" si="11"/>
        <v>30143.77340939239</v>
      </c>
      <c r="O61" s="183">
        <f t="shared" si="3"/>
        <v>85.41</v>
      </c>
      <c r="P61" s="183">
        <f t="shared" si="4"/>
        <v>453.38402547266497</v>
      </c>
      <c r="Q61" s="183">
        <f t="shared" si="7"/>
        <v>538.79</v>
      </c>
      <c r="R61" s="148">
        <f t="shared" si="5"/>
        <v>29690.389383919726</v>
      </c>
    </row>
    <row r="62" spans="1:18" x14ac:dyDescent="0.35">
      <c r="A62" s="132">
        <f t="shared" si="8"/>
        <v>46722</v>
      </c>
      <c r="B62" s="133">
        <v>49</v>
      </c>
      <c r="C62" s="134">
        <f t="shared" si="9"/>
        <v>44808.169419670288</v>
      </c>
      <c r="D62" s="135">
        <f t="shared" si="1"/>
        <v>126.96</v>
      </c>
      <c r="E62" s="135">
        <f t="shared" si="0"/>
        <v>686.17720037574259</v>
      </c>
      <c r="F62" s="135">
        <f t="shared" si="6"/>
        <v>813.13</v>
      </c>
      <c r="G62" s="134">
        <f t="shared" si="2"/>
        <v>44121.992219294545</v>
      </c>
      <c r="L62" s="182">
        <f t="shared" si="10"/>
        <v>46722</v>
      </c>
      <c r="M62" s="140">
        <v>49</v>
      </c>
      <c r="N62" s="148">
        <f t="shared" si="11"/>
        <v>29690.389383919726</v>
      </c>
      <c r="O62" s="183">
        <f t="shared" si="3"/>
        <v>84.12</v>
      </c>
      <c r="P62" s="183">
        <f t="shared" si="4"/>
        <v>454.66861354483751</v>
      </c>
      <c r="Q62" s="183">
        <f t="shared" si="7"/>
        <v>538.79</v>
      </c>
      <c r="R62" s="148">
        <f t="shared" si="5"/>
        <v>29235.72077037489</v>
      </c>
    </row>
    <row r="63" spans="1:18" x14ac:dyDescent="0.35">
      <c r="A63" s="132">
        <f t="shared" si="8"/>
        <v>46753</v>
      </c>
      <c r="B63" s="133">
        <v>50</v>
      </c>
      <c r="C63" s="134">
        <f t="shared" si="9"/>
        <v>44121.992219294545</v>
      </c>
      <c r="D63" s="135">
        <f t="shared" si="1"/>
        <v>125.01</v>
      </c>
      <c r="E63" s="135">
        <f t="shared" si="0"/>
        <v>688.12136911014056</v>
      </c>
      <c r="F63" s="135">
        <f t="shared" si="6"/>
        <v>813.13</v>
      </c>
      <c r="G63" s="134">
        <f t="shared" si="2"/>
        <v>43433.870850184401</v>
      </c>
      <c r="L63" s="182">
        <f t="shared" si="10"/>
        <v>46753</v>
      </c>
      <c r="M63" s="140">
        <v>50</v>
      </c>
      <c r="N63" s="148">
        <f t="shared" si="11"/>
        <v>29235.72077037489</v>
      </c>
      <c r="O63" s="183">
        <f t="shared" si="3"/>
        <v>82.83</v>
      </c>
      <c r="P63" s="183">
        <f t="shared" si="4"/>
        <v>455.95684128321454</v>
      </c>
      <c r="Q63" s="183">
        <f t="shared" si="7"/>
        <v>538.79</v>
      </c>
      <c r="R63" s="148">
        <f t="shared" si="5"/>
        <v>28779.763929091674</v>
      </c>
    </row>
    <row r="64" spans="1:18" x14ac:dyDescent="0.35">
      <c r="A64" s="132">
        <f t="shared" si="8"/>
        <v>46784</v>
      </c>
      <c r="B64" s="133">
        <v>51</v>
      </c>
      <c r="C64" s="134">
        <f t="shared" si="9"/>
        <v>43433.870850184401</v>
      </c>
      <c r="D64" s="135">
        <f t="shared" si="1"/>
        <v>123.06</v>
      </c>
      <c r="E64" s="135">
        <f t="shared" si="0"/>
        <v>690.07104632261928</v>
      </c>
      <c r="F64" s="135">
        <f t="shared" si="6"/>
        <v>813.13</v>
      </c>
      <c r="G64" s="134">
        <f t="shared" si="2"/>
        <v>42743.799803861781</v>
      </c>
      <c r="L64" s="182">
        <f t="shared" si="10"/>
        <v>46784</v>
      </c>
      <c r="M64" s="140">
        <v>51</v>
      </c>
      <c r="N64" s="148">
        <f t="shared" si="11"/>
        <v>28779.763929091674</v>
      </c>
      <c r="O64" s="183">
        <f t="shared" si="3"/>
        <v>81.540000000000006</v>
      </c>
      <c r="P64" s="183">
        <f t="shared" si="4"/>
        <v>457.24871900018366</v>
      </c>
      <c r="Q64" s="183">
        <f t="shared" si="7"/>
        <v>538.79</v>
      </c>
      <c r="R64" s="148">
        <f t="shared" si="5"/>
        <v>28322.515210091489</v>
      </c>
    </row>
    <row r="65" spans="1:18" x14ac:dyDescent="0.35">
      <c r="A65" s="132">
        <f t="shared" si="8"/>
        <v>46813</v>
      </c>
      <c r="B65" s="133">
        <v>52</v>
      </c>
      <c r="C65" s="134">
        <f t="shared" si="9"/>
        <v>42743.799803861781</v>
      </c>
      <c r="D65" s="135">
        <f t="shared" si="1"/>
        <v>121.11</v>
      </c>
      <c r="E65" s="135">
        <f t="shared" si="0"/>
        <v>692.02624762053335</v>
      </c>
      <c r="F65" s="135">
        <f t="shared" si="6"/>
        <v>813.13</v>
      </c>
      <c r="G65" s="134">
        <f t="shared" si="2"/>
        <v>42051.773556241249</v>
      </c>
      <c r="L65" s="182">
        <f t="shared" si="10"/>
        <v>46813</v>
      </c>
      <c r="M65" s="140">
        <v>52</v>
      </c>
      <c r="N65" s="148">
        <f t="shared" si="11"/>
        <v>28322.515210091489</v>
      </c>
      <c r="O65" s="183">
        <f t="shared" si="3"/>
        <v>80.25</v>
      </c>
      <c r="P65" s="183">
        <f t="shared" si="4"/>
        <v>458.54425703735086</v>
      </c>
      <c r="Q65" s="183">
        <f t="shared" si="7"/>
        <v>538.79</v>
      </c>
      <c r="R65" s="148">
        <f t="shared" si="5"/>
        <v>27863.970953054137</v>
      </c>
    </row>
    <row r="66" spans="1:18" x14ac:dyDescent="0.35">
      <c r="A66" s="132">
        <f t="shared" si="8"/>
        <v>46844</v>
      </c>
      <c r="B66" s="133">
        <v>53</v>
      </c>
      <c r="C66" s="134">
        <f t="shared" si="9"/>
        <v>42051.773556241249</v>
      </c>
      <c r="D66" s="135">
        <f t="shared" si="1"/>
        <v>119.15</v>
      </c>
      <c r="E66" s="135">
        <f t="shared" si="0"/>
        <v>693.98698865545828</v>
      </c>
      <c r="F66" s="135">
        <f t="shared" si="6"/>
        <v>813.13</v>
      </c>
      <c r="G66" s="134">
        <f t="shared" si="2"/>
        <v>41357.78656758579</v>
      </c>
      <c r="L66" s="182">
        <f t="shared" si="10"/>
        <v>46844</v>
      </c>
      <c r="M66" s="140">
        <v>53</v>
      </c>
      <c r="N66" s="148">
        <f t="shared" si="11"/>
        <v>27863.970953054137</v>
      </c>
      <c r="O66" s="183">
        <f t="shared" si="3"/>
        <v>78.95</v>
      </c>
      <c r="P66" s="183">
        <f t="shared" si="4"/>
        <v>459.84346576562336</v>
      </c>
      <c r="Q66" s="183">
        <f t="shared" si="7"/>
        <v>538.79</v>
      </c>
      <c r="R66" s="148">
        <f t="shared" si="5"/>
        <v>27404.127487288515</v>
      </c>
    </row>
    <row r="67" spans="1:18" x14ac:dyDescent="0.35">
      <c r="A67" s="132">
        <f t="shared" si="8"/>
        <v>46874</v>
      </c>
      <c r="B67" s="133">
        <v>54</v>
      </c>
      <c r="C67" s="134">
        <f t="shared" si="9"/>
        <v>41357.78656758579</v>
      </c>
      <c r="D67" s="135">
        <f t="shared" si="1"/>
        <v>117.18</v>
      </c>
      <c r="E67" s="135">
        <f t="shared" si="0"/>
        <v>695.95328512331537</v>
      </c>
      <c r="F67" s="135">
        <f t="shared" si="6"/>
        <v>813.13</v>
      </c>
      <c r="G67" s="134">
        <f t="shared" si="2"/>
        <v>40661.833282462474</v>
      </c>
      <c r="L67" s="182">
        <f t="shared" si="10"/>
        <v>46874</v>
      </c>
      <c r="M67" s="140">
        <v>54</v>
      </c>
      <c r="N67" s="148">
        <f t="shared" si="11"/>
        <v>27404.127487288515</v>
      </c>
      <c r="O67" s="183">
        <f t="shared" si="3"/>
        <v>77.650000000000006</v>
      </c>
      <c r="P67" s="183">
        <f t="shared" si="4"/>
        <v>461.14635558529261</v>
      </c>
      <c r="Q67" s="183">
        <f t="shared" si="7"/>
        <v>538.79</v>
      </c>
      <c r="R67" s="148">
        <f t="shared" si="5"/>
        <v>26942.981131703222</v>
      </c>
    </row>
    <row r="68" spans="1:18" x14ac:dyDescent="0.35">
      <c r="A68" s="132">
        <f t="shared" si="8"/>
        <v>46905</v>
      </c>
      <c r="B68" s="133">
        <v>55</v>
      </c>
      <c r="C68" s="134">
        <f t="shared" si="9"/>
        <v>40661.833282462474</v>
      </c>
      <c r="D68" s="135">
        <f t="shared" si="1"/>
        <v>115.21</v>
      </c>
      <c r="E68" s="135">
        <f t="shared" si="0"/>
        <v>697.92515276449808</v>
      </c>
      <c r="F68" s="135">
        <f t="shared" si="6"/>
        <v>813.13</v>
      </c>
      <c r="G68" s="134">
        <f t="shared" si="2"/>
        <v>39963.908129697978</v>
      </c>
      <c r="L68" s="182">
        <f t="shared" si="10"/>
        <v>46905</v>
      </c>
      <c r="M68" s="140">
        <v>55</v>
      </c>
      <c r="N68" s="148">
        <f t="shared" si="11"/>
        <v>26942.981131703222</v>
      </c>
      <c r="O68" s="183">
        <f t="shared" si="3"/>
        <v>76.34</v>
      </c>
      <c r="P68" s="183">
        <f t="shared" si="4"/>
        <v>462.45293692611756</v>
      </c>
      <c r="Q68" s="183">
        <f t="shared" si="7"/>
        <v>538.79</v>
      </c>
      <c r="R68" s="148">
        <f t="shared" si="5"/>
        <v>26480.528194777104</v>
      </c>
    </row>
    <row r="69" spans="1:18" x14ac:dyDescent="0.35">
      <c r="A69" s="132">
        <f t="shared" si="8"/>
        <v>46935</v>
      </c>
      <c r="B69" s="133">
        <v>56</v>
      </c>
      <c r="C69" s="134">
        <f t="shared" si="9"/>
        <v>39963.908129697978</v>
      </c>
      <c r="D69" s="135">
        <f t="shared" si="1"/>
        <v>113.23</v>
      </c>
      <c r="E69" s="135">
        <f t="shared" si="0"/>
        <v>699.9026073639975</v>
      </c>
      <c r="F69" s="135">
        <f t="shared" si="6"/>
        <v>813.13</v>
      </c>
      <c r="G69" s="134">
        <f t="shared" si="2"/>
        <v>39264.00552233398</v>
      </c>
      <c r="L69" s="182">
        <f t="shared" si="10"/>
        <v>46935</v>
      </c>
      <c r="M69" s="140">
        <v>56</v>
      </c>
      <c r="N69" s="148">
        <f t="shared" si="11"/>
        <v>26480.528194777104</v>
      </c>
      <c r="O69" s="183">
        <f t="shared" si="3"/>
        <v>75.03</v>
      </c>
      <c r="P69" s="183">
        <f t="shared" si="4"/>
        <v>463.76322024740824</v>
      </c>
      <c r="Q69" s="183">
        <f t="shared" si="7"/>
        <v>538.79</v>
      </c>
      <c r="R69" s="148">
        <f t="shared" si="5"/>
        <v>26016.764974529695</v>
      </c>
    </row>
    <row r="70" spans="1:18" x14ac:dyDescent="0.35">
      <c r="A70" s="132">
        <f t="shared" si="8"/>
        <v>46966</v>
      </c>
      <c r="B70" s="133">
        <v>57</v>
      </c>
      <c r="C70" s="134">
        <f t="shared" si="9"/>
        <v>39264.00552233398</v>
      </c>
      <c r="D70" s="135">
        <f t="shared" si="1"/>
        <v>111.25</v>
      </c>
      <c r="E70" s="135">
        <f t="shared" si="0"/>
        <v>701.88566475152879</v>
      </c>
      <c r="F70" s="135">
        <f t="shared" si="6"/>
        <v>813.13</v>
      </c>
      <c r="G70" s="134">
        <f t="shared" si="2"/>
        <v>38562.119857582453</v>
      </c>
      <c r="L70" s="182">
        <f t="shared" si="10"/>
        <v>46966</v>
      </c>
      <c r="M70" s="140">
        <v>57</v>
      </c>
      <c r="N70" s="148">
        <f t="shared" si="11"/>
        <v>26016.764974529695</v>
      </c>
      <c r="O70" s="183">
        <f t="shared" si="3"/>
        <v>73.709999999999994</v>
      </c>
      <c r="P70" s="183">
        <f t="shared" si="4"/>
        <v>465.07721603810927</v>
      </c>
      <c r="Q70" s="183">
        <f t="shared" si="7"/>
        <v>538.79</v>
      </c>
      <c r="R70" s="148">
        <f t="shared" si="5"/>
        <v>25551.687758491586</v>
      </c>
    </row>
    <row r="71" spans="1:18" x14ac:dyDescent="0.35">
      <c r="A71" s="132">
        <f t="shared" si="8"/>
        <v>46997</v>
      </c>
      <c r="B71" s="133">
        <v>58</v>
      </c>
      <c r="C71" s="134">
        <f t="shared" si="9"/>
        <v>38562.119857582453</v>
      </c>
      <c r="D71" s="135">
        <f t="shared" si="1"/>
        <v>109.26</v>
      </c>
      <c r="E71" s="135">
        <f t="shared" si="0"/>
        <v>703.87434080165815</v>
      </c>
      <c r="F71" s="135">
        <f t="shared" si="6"/>
        <v>813.13</v>
      </c>
      <c r="G71" s="134">
        <f t="shared" si="2"/>
        <v>37858.245516780793</v>
      </c>
      <c r="L71" s="182">
        <f t="shared" si="10"/>
        <v>46997</v>
      </c>
      <c r="M71" s="140">
        <v>58</v>
      </c>
      <c r="N71" s="148">
        <f t="shared" si="11"/>
        <v>25551.687758491586</v>
      </c>
      <c r="O71" s="183">
        <f t="shared" si="3"/>
        <v>72.400000000000006</v>
      </c>
      <c r="P71" s="183">
        <f t="shared" si="4"/>
        <v>466.39493481688385</v>
      </c>
      <c r="Q71" s="183">
        <f t="shared" si="7"/>
        <v>538.79</v>
      </c>
      <c r="R71" s="148">
        <f t="shared" si="5"/>
        <v>25085.292823674703</v>
      </c>
    </row>
    <row r="72" spans="1:18" x14ac:dyDescent="0.35">
      <c r="A72" s="132">
        <f t="shared" si="8"/>
        <v>47027</v>
      </c>
      <c r="B72" s="133">
        <v>59</v>
      </c>
      <c r="C72" s="134">
        <f t="shared" si="9"/>
        <v>37858.245516780793</v>
      </c>
      <c r="D72" s="135">
        <f t="shared" si="1"/>
        <v>107.27</v>
      </c>
      <c r="E72" s="135">
        <f t="shared" si="0"/>
        <v>705.86865143392959</v>
      </c>
      <c r="F72" s="135">
        <f t="shared" si="6"/>
        <v>813.13</v>
      </c>
      <c r="G72" s="134">
        <f t="shared" si="2"/>
        <v>37152.376865346865</v>
      </c>
      <c r="L72" s="182">
        <f t="shared" si="10"/>
        <v>47027</v>
      </c>
      <c r="M72" s="140">
        <v>59</v>
      </c>
      <c r="N72" s="148">
        <f t="shared" si="11"/>
        <v>25085.292823674703</v>
      </c>
      <c r="O72" s="183">
        <f t="shared" si="3"/>
        <v>71.069999999999993</v>
      </c>
      <c r="P72" s="183">
        <f t="shared" si="4"/>
        <v>467.71638713219841</v>
      </c>
      <c r="Q72" s="183">
        <f t="shared" si="7"/>
        <v>538.79</v>
      </c>
      <c r="R72" s="148">
        <f t="shared" si="5"/>
        <v>24617.576436542506</v>
      </c>
    </row>
    <row r="73" spans="1:18" x14ac:dyDescent="0.35">
      <c r="A73" s="132">
        <f t="shared" si="8"/>
        <v>47058</v>
      </c>
      <c r="B73" s="133">
        <v>60</v>
      </c>
      <c r="C73" s="134">
        <f>G72</f>
        <v>37152.376865346865</v>
      </c>
      <c r="D73" s="135">
        <f>ROUND(C73*$E$10/12,2)</f>
        <v>105.27</v>
      </c>
      <c r="E73" s="135">
        <f t="shared" si="0"/>
        <v>707.86861261299237</v>
      </c>
      <c r="F73" s="135">
        <f t="shared" si="6"/>
        <v>813.13</v>
      </c>
      <c r="G73" s="134">
        <f>C73-E73</f>
        <v>36444.508252733875</v>
      </c>
      <c r="L73" s="182">
        <f t="shared" si="10"/>
        <v>47058</v>
      </c>
      <c r="M73" s="140">
        <v>60</v>
      </c>
      <c r="N73" s="148">
        <f>R72</f>
        <v>24617.576436542506</v>
      </c>
      <c r="O73" s="183">
        <f t="shared" si="3"/>
        <v>69.75</v>
      </c>
      <c r="P73" s="183">
        <f t="shared" si="4"/>
        <v>469.04158356240634</v>
      </c>
      <c r="Q73" s="183">
        <f t="shared" si="7"/>
        <v>538.79</v>
      </c>
      <c r="R73" s="148">
        <f>N73-P73</f>
        <v>24148.534852980098</v>
      </c>
    </row>
    <row r="74" spans="1:18" x14ac:dyDescent="0.35">
      <c r="A74" s="132">
        <f t="shared" si="8"/>
        <v>47088</v>
      </c>
      <c r="B74" s="133">
        <v>61</v>
      </c>
      <c r="C74" s="134">
        <f t="shared" ref="C74:C121" si="12">G73</f>
        <v>36444.508252733875</v>
      </c>
      <c r="D74" s="135">
        <f t="shared" ref="D74:D121" si="13">ROUND(C74*$E$10/12,2)</f>
        <v>103.26</v>
      </c>
      <c r="E74" s="135">
        <f t="shared" si="0"/>
        <v>709.87424034872924</v>
      </c>
      <c r="F74" s="135">
        <f t="shared" si="6"/>
        <v>813.13</v>
      </c>
      <c r="G74" s="134">
        <f t="shared" ref="G74:G121" si="14">C74-E74</f>
        <v>35734.634012385148</v>
      </c>
      <c r="L74" s="182">
        <f t="shared" si="10"/>
        <v>47088</v>
      </c>
      <c r="M74" s="140">
        <v>61</v>
      </c>
      <c r="N74" s="148">
        <f t="shared" ref="N74:N121" si="15">R73</f>
        <v>24148.534852980098</v>
      </c>
      <c r="O74" s="183">
        <f t="shared" si="3"/>
        <v>68.42</v>
      </c>
      <c r="P74" s="183">
        <f t="shared" si="4"/>
        <v>470.37053471583317</v>
      </c>
      <c r="Q74" s="183">
        <f t="shared" si="7"/>
        <v>538.79</v>
      </c>
      <c r="R74" s="148">
        <f t="shared" ref="R74:R121" si="16">N74-P74</f>
        <v>23678.164318264266</v>
      </c>
    </row>
    <row r="75" spans="1:18" x14ac:dyDescent="0.35">
      <c r="A75" s="132">
        <f t="shared" si="8"/>
        <v>47119</v>
      </c>
      <c r="B75" s="133">
        <v>62</v>
      </c>
      <c r="C75" s="134">
        <f t="shared" si="12"/>
        <v>35734.634012385148</v>
      </c>
      <c r="D75" s="135">
        <f t="shared" si="13"/>
        <v>101.25</v>
      </c>
      <c r="E75" s="135">
        <f t="shared" si="0"/>
        <v>711.88555069638392</v>
      </c>
      <c r="F75" s="135">
        <f t="shared" si="6"/>
        <v>813.13</v>
      </c>
      <c r="G75" s="134">
        <f t="shared" si="14"/>
        <v>35022.748461688767</v>
      </c>
      <c r="L75" s="182">
        <f t="shared" si="10"/>
        <v>47119</v>
      </c>
      <c r="M75" s="140">
        <v>62</v>
      </c>
      <c r="N75" s="148">
        <f t="shared" si="15"/>
        <v>23678.164318264266</v>
      </c>
      <c r="O75" s="183">
        <f t="shared" si="3"/>
        <v>67.09</v>
      </c>
      <c r="P75" s="183">
        <f t="shared" si="4"/>
        <v>471.70325123086138</v>
      </c>
      <c r="Q75" s="183">
        <f t="shared" si="7"/>
        <v>538.79</v>
      </c>
      <c r="R75" s="148">
        <f t="shared" si="16"/>
        <v>23206.461067033404</v>
      </c>
    </row>
    <row r="76" spans="1:18" x14ac:dyDescent="0.35">
      <c r="A76" s="132">
        <f t="shared" si="8"/>
        <v>47150</v>
      </c>
      <c r="B76" s="133">
        <v>63</v>
      </c>
      <c r="C76" s="134">
        <f t="shared" si="12"/>
        <v>35022.748461688767</v>
      </c>
      <c r="D76" s="135">
        <f t="shared" si="13"/>
        <v>99.23</v>
      </c>
      <c r="E76" s="135">
        <f t="shared" si="0"/>
        <v>713.90255975669038</v>
      </c>
      <c r="F76" s="135">
        <f t="shared" si="6"/>
        <v>813.13</v>
      </c>
      <c r="G76" s="134">
        <f t="shared" si="14"/>
        <v>34308.84590193208</v>
      </c>
      <c r="L76" s="182">
        <f t="shared" si="10"/>
        <v>47150</v>
      </c>
      <c r="M76" s="140">
        <v>63</v>
      </c>
      <c r="N76" s="148">
        <f t="shared" si="15"/>
        <v>23206.461067033404</v>
      </c>
      <c r="O76" s="183">
        <f t="shared" si="3"/>
        <v>65.75</v>
      </c>
      <c r="P76" s="183">
        <f t="shared" si="4"/>
        <v>473.03974377601543</v>
      </c>
      <c r="Q76" s="183">
        <f t="shared" si="7"/>
        <v>538.79</v>
      </c>
      <c r="R76" s="148">
        <f t="shared" si="16"/>
        <v>22733.421323257389</v>
      </c>
    </row>
    <row r="77" spans="1:18" x14ac:dyDescent="0.35">
      <c r="A77" s="132">
        <f t="shared" si="8"/>
        <v>47178</v>
      </c>
      <c r="B77" s="133">
        <v>64</v>
      </c>
      <c r="C77" s="134">
        <f t="shared" si="12"/>
        <v>34308.84590193208</v>
      </c>
      <c r="D77" s="135">
        <f t="shared" si="13"/>
        <v>97.21</v>
      </c>
      <c r="E77" s="135">
        <f t="shared" si="0"/>
        <v>715.92528367600096</v>
      </c>
      <c r="F77" s="135">
        <f t="shared" si="6"/>
        <v>813.13</v>
      </c>
      <c r="G77" s="134">
        <f t="shared" si="14"/>
        <v>33592.920618256081</v>
      </c>
      <c r="L77" s="182">
        <f t="shared" si="10"/>
        <v>47178</v>
      </c>
      <c r="M77" s="140">
        <v>64</v>
      </c>
      <c r="N77" s="148">
        <f t="shared" si="15"/>
        <v>22733.421323257389</v>
      </c>
      <c r="O77" s="183">
        <f t="shared" si="3"/>
        <v>64.41</v>
      </c>
      <c r="P77" s="183">
        <f t="shared" si="4"/>
        <v>474.38002305004744</v>
      </c>
      <c r="Q77" s="183">
        <f t="shared" si="7"/>
        <v>538.79</v>
      </c>
      <c r="R77" s="148">
        <f t="shared" si="16"/>
        <v>22259.04130020734</v>
      </c>
    </row>
    <row r="78" spans="1:18" x14ac:dyDescent="0.35">
      <c r="A78" s="132">
        <f t="shared" si="8"/>
        <v>47209</v>
      </c>
      <c r="B78" s="133">
        <v>65</v>
      </c>
      <c r="C78" s="134">
        <f t="shared" si="12"/>
        <v>33592.920618256081</v>
      </c>
      <c r="D78" s="135">
        <f t="shared" si="13"/>
        <v>95.18</v>
      </c>
      <c r="E78" s="135">
        <f t="shared" ref="E78:E121" si="17">PPMT($E$10/12,B78,$E$7,-$E$8,$E$9,0)</f>
        <v>717.95373864641624</v>
      </c>
      <c r="F78" s="135">
        <f t="shared" si="6"/>
        <v>813.13</v>
      </c>
      <c r="G78" s="134">
        <f t="shared" si="14"/>
        <v>32874.966879609667</v>
      </c>
      <c r="L78" s="182">
        <f t="shared" si="10"/>
        <v>47209</v>
      </c>
      <c r="M78" s="140">
        <v>65</v>
      </c>
      <c r="N78" s="148">
        <f t="shared" si="15"/>
        <v>22259.04130020734</v>
      </c>
      <c r="O78" s="183">
        <f t="shared" si="3"/>
        <v>63.07</v>
      </c>
      <c r="P78" s="183">
        <f t="shared" si="4"/>
        <v>475.72409978202262</v>
      </c>
      <c r="Q78" s="183">
        <f t="shared" si="7"/>
        <v>538.79</v>
      </c>
      <c r="R78" s="148">
        <f t="shared" si="16"/>
        <v>21783.317200425317</v>
      </c>
    </row>
    <row r="79" spans="1:18" x14ac:dyDescent="0.35">
      <c r="A79" s="132">
        <f t="shared" si="8"/>
        <v>47239</v>
      </c>
      <c r="B79" s="133">
        <v>66</v>
      </c>
      <c r="C79" s="134">
        <f t="shared" si="12"/>
        <v>32874.966879609667</v>
      </c>
      <c r="D79" s="135">
        <f t="shared" si="13"/>
        <v>93.15</v>
      </c>
      <c r="E79" s="135">
        <f t="shared" si="17"/>
        <v>719.98794090591446</v>
      </c>
      <c r="F79" s="135">
        <f t="shared" si="6"/>
        <v>813.13</v>
      </c>
      <c r="G79" s="134">
        <f t="shared" si="14"/>
        <v>32154.978938703753</v>
      </c>
      <c r="L79" s="182">
        <f t="shared" si="10"/>
        <v>47239</v>
      </c>
      <c r="M79" s="140">
        <v>66</v>
      </c>
      <c r="N79" s="148">
        <f t="shared" si="15"/>
        <v>21783.317200425317</v>
      </c>
      <c r="O79" s="183">
        <f t="shared" ref="O79:O121" si="18">ROUND(N79*$P$10/12,2)</f>
        <v>61.72</v>
      </c>
      <c r="P79" s="183">
        <f t="shared" ref="P79:P121" si="19">PPMT($P$10/12,M79,$P$7,-$P$8,$P$9,0)</f>
        <v>477.07198473140505</v>
      </c>
      <c r="Q79" s="183">
        <f t="shared" si="7"/>
        <v>538.79</v>
      </c>
      <c r="R79" s="148">
        <f t="shared" si="16"/>
        <v>21306.245215693911</v>
      </c>
    </row>
    <row r="80" spans="1:18" x14ac:dyDescent="0.35">
      <c r="A80" s="132">
        <f t="shared" si="8"/>
        <v>47270</v>
      </c>
      <c r="B80" s="133">
        <v>67</v>
      </c>
      <c r="C80" s="134">
        <f t="shared" si="12"/>
        <v>32154.978938703753</v>
      </c>
      <c r="D80" s="135">
        <f t="shared" si="13"/>
        <v>91.11</v>
      </c>
      <c r="E80" s="135">
        <f t="shared" si="17"/>
        <v>722.02790673848119</v>
      </c>
      <c r="F80" s="135">
        <f t="shared" ref="F80:F121" si="20">F79</f>
        <v>813.13</v>
      </c>
      <c r="G80" s="134">
        <f t="shared" si="14"/>
        <v>31432.951031965273</v>
      </c>
      <c r="L80" s="182">
        <f t="shared" si="10"/>
        <v>47270</v>
      </c>
      <c r="M80" s="140">
        <v>67</v>
      </c>
      <c r="N80" s="148">
        <f t="shared" si="15"/>
        <v>21306.245215693911</v>
      </c>
      <c r="O80" s="183">
        <f t="shared" si="18"/>
        <v>60.37</v>
      </c>
      <c r="P80" s="183">
        <f t="shared" si="19"/>
        <v>478.42368868814395</v>
      </c>
      <c r="Q80" s="183">
        <f t="shared" ref="Q80:Q121" si="21">Q79</f>
        <v>538.79</v>
      </c>
      <c r="R80" s="148">
        <f t="shared" si="16"/>
        <v>20827.821527005766</v>
      </c>
    </row>
    <row r="81" spans="1:18" x14ac:dyDescent="0.35">
      <c r="A81" s="132">
        <f t="shared" ref="A81:A121" si="22">EDATE(A80,1)</f>
        <v>47300</v>
      </c>
      <c r="B81" s="133">
        <v>68</v>
      </c>
      <c r="C81" s="134">
        <f t="shared" si="12"/>
        <v>31432.951031965273</v>
      </c>
      <c r="D81" s="135">
        <f t="shared" si="13"/>
        <v>89.06</v>
      </c>
      <c r="E81" s="135">
        <f t="shared" si="17"/>
        <v>724.07365247424025</v>
      </c>
      <c r="F81" s="135">
        <f t="shared" si="20"/>
        <v>813.13</v>
      </c>
      <c r="G81" s="134">
        <f t="shared" si="14"/>
        <v>30708.877379491034</v>
      </c>
      <c r="L81" s="182">
        <f t="shared" ref="L81:L121" si="23">EDATE(L80,1)</f>
        <v>47300</v>
      </c>
      <c r="M81" s="140">
        <v>68</v>
      </c>
      <c r="N81" s="148">
        <f t="shared" si="15"/>
        <v>20827.821527005766</v>
      </c>
      <c r="O81" s="183">
        <f t="shared" si="18"/>
        <v>59.01</v>
      </c>
      <c r="P81" s="183">
        <f t="shared" si="19"/>
        <v>479.77922247276035</v>
      </c>
      <c r="Q81" s="183">
        <f t="shared" si="21"/>
        <v>538.79</v>
      </c>
      <c r="R81" s="148">
        <f t="shared" si="16"/>
        <v>20348.042304533006</v>
      </c>
    </row>
    <row r="82" spans="1:18" x14ac:dyDescent="0.35">
      <c r="A82" s="132">
        <f t="shared" si="22"/>
        <v>47331</v>
      </c>
      <c r="B82" s="133">
        <v>69</v>
      </c>
      <c r="C82" s="134">
        <f t="shared" si="12"/>
        <v>30708.877379491034</v>
      </c>
      <c r="D82" s="135">
        <f t="shared" si="13"/>
        <v>87.01</v>
      </c>
      <c r="E82" s="135">
        <f t="shared" si="17"/>
        <v>726.12519448958392</v>
      </c>
      <c r="F82" s="135">
        <f t="shared" si="20"/>
        <v>813.13</v>
      </c>
      <c r="G82" s="134">
        <f t="shared" si="14"/>
        <v>29982.752185001449</v>
      </c>
      <c r="L82" s="182">
        <f t="shared" si="23"/>
        <v>47331</v>
      </c>
      <c r="M82" s="140">
        <v>69</v>
      </c>
      <c r="N82" s="148">
        <f t="shared" si="15"/>
        <v>20348.042304533006</v>
      </c>
      <c r="O82" s="183">
        <f t="shared" si="18"/>
        <v>57.65</v>
      </c>
      <c r="P82" s="183">
        <f t="shared" si="19"/>
        <v>481.1385969364332</v>
      </c>
      <c r="Q82" s="183">
        <f t="shared" si="21"/>
        <v>538.79</v>
      </c>
      <c r="R82" s="148">
        <f t="shared" si="16"/>
        <v>19866.903707596572</v>
      </c>
    </row>
    <row r="83" spans="1:18" x14ac:dyDescent="0.35">
      <c r="A83" s="132">
        <f t="shared" si="22"/>
        <v>47362</v>
      </c>
      <c r="B83" s="133">
        <v>70</v>
      </c>
      <c r="C83" s="134">
        <f t="shared" si="12"/>
        <v>29982.752185001449</v>
      </c>
      <c r="D83" s="135">
        <f t="shared" si="13"/>
        <v>84.95</v>
      </c>
      <c r="E83" s="135">
        <f t="shared" si="17"/>
        <v>728.18254920730442</v>
      </c>
      <c r="F83" s="135">
        <f t="shared" si="20"/>
        <v>813.13</v>
      </c>
      <c r="G83" s="134">
        <f t="shared" si="14"/>
        <v>29254.569635794145</v>
      </c>
      <c r="L83" s="182">
        <f t="shared" si="23"/>
        <v>47362</v>
      </c>
      <c r="M83" s="140">
        <v>70</v>
      </c>
      <c r="N83" s="148">
        <f t="shared" si="15"/>
        <v>19866.903707596572</v>
      </c>
      <c r="O83" s="183">
        <f t="shared" si="18"/>
        <v>56.29</v>
      </c>
      <c r="P83" s="183">
        <f t="shared" si="19"/>
        <v>482.50182296108648</v>
      </c>
      <c r="Q83" s="183">
        <f t="shared" si="21"/>
        <v>538.79</v>
      </c>
      <c r="R83" s="148">
        <f t="shared" si="16"/>
        <v>19384.401884635485</v>
      </c>
    </row>
    <row r="84" spans="1:18" x14ac:dyDescent="0.35">
      <c r="A84" s="132">
        <f t="shared" si="22"/>
        <v>47392</v>
      </c>
      <c r="B84" s="133">
        <v>71</v>
      </c>
      <c r="C84" s="134">
        <f t="shared" si="12"/>
        <v>29254.569635794145</v>
      </c>
      <c r="D84" s="135">
        <f t="shared" si="13"/>
        <v>82.89</v>
      </c>
      <c r="E84" s="135">
        <f t="shared" si="17"/>
        <v>730.24573309672519</v>
      </c>
      <c r="F84" s="135">
        <f t="shared" si="20"/>
        <v>813.13</v>
      </c>
      <c r="G84" s="134">
        <f t="shared" si="14"/>
        <v>28524.323902697419</v>
      </c>
      <c r="L84" s="182">
        <f t="shared" si="23"/>
        <v>47392</v>
      </c>
      <c r="M84" s="140">
        <v>71</v>
      </c>
      <c r="N84" s="148">
        <f t="shared" si="15"/>
        <v>19384.401884635485</v>
      </c>
      <c r="O84" s="183">
        <f t="shared" si="18"/>
        <v>54.92</v>
      </c>
      <c r="P84" s="183">
        <f t="shared" si="19"/>
        <v>483.86891145947624</v>
      </c>
      <c r="Q84" s="183">
        <f t="shared" si="21"/>
        <v>538.79</v>
      </c>
      <c r="R84" s="148">
        <f t="shared" si="16"/>
        <v>18900.53297317601</v>
      </c>
    </row>
    <row r="85" spans="1:18" x14ac:dyDescent="0.35">
      <c r="A85" s="132">
        <f t="shared" si="22"/>
        <v>47423</v>
      </c>
      <c r="B85" s="133">
        <v>72</v>
      </c>
      <c r="C85" s="134">
        <f t="shared" si="12"/>
        <v>28524.323902697419</v>
      </c>
      <c r="D85" s="135">
        <f t="shared" si="13"/>
        <v>80.819999999999993</v>
      </c>
      <c r="E85" s="135">
        <f t="shared" si="17"/>
        <v>732.31476267383255</v>
      </c>
      <c r="F85" s="135">
        <f t="shared" si="20"/>
        <v>813.13</v>
      </c>
      <c r="G85" s="134">
        <f t="shared" si="14"/>
        <v>27792.009140023587</v>
      </c>
      <c r="L85" s="182">
        <f t="shared" si="23"/>
        <v>47423</v>
      </c>
      <c r="M85" s="140">
        <v>72</v>
      </c>
      <c r="N85" s="148">
        <f t="shared" si="15"/>
        <v>18900.53297317601</v>
      </c>
      <c r="O85" s="183">
        <f t="shared" si="18"/>
        <v>53.55</v>
      </c>
      <c r="P85" s="183">
        <f t="shared" si="19"/>
        <v>485.23987337527802</v>
      </c>
      <c r="Q85" s="183">
        <f t="shared" si="21"/>
        <v>538.79</v>
      </c>
      <c r="R85" s="148">
        <f t="shared" si="16"/>
        <v>18415.293099800732</v>
      </c>
    </row>
    <row r="86" spans="1:18" x14ac:dyDescent="0.35">
      <c r="A86" s="132">
        <f t="shared" si="22"/>
        <v>47453</v>
      </c>
      <c r="B86" s="133">
        <v>73</v>
      </c>
      <c r="C86" s="134">
        <f t="shared" si="12"/>
        <v>27792.009140023587</v>
      </c>
      <c r="D86" s="135">
        <f t="shared" si="13"/>
        <v>78.739999999999995</v>
      </c>
      <c r="E86" s="135">
        <f t="shared" si="17"/>
        <v>734.38965450140836</v>
      </c>
      <c r="F86" s="135">
        <f t="shared" si="20"/>
        <v>813.13</v>
      </c>
      <c r="G86" s="134">
        <f t="shared" si="14"/>
        <v>27057.61948552218</v>
      </c>
      <c r="L86" s="182">
        <f t="shared" si="23"/>
        <v>47453</v>
      </c>
      <c r="M86" s="140">
        <v>73</v>
      </c>
      <c r="N86" s="148">
        <f t="shared" si="15"/>
        <v>18415.293099800732</v>
      </c>
      <c r="O86" s="183">
        <f t="shared" si="18"/>
        <v>52.18</v>
      </c>
      <c r="P86" s="183">
        <f t="shared" si="19"/>
        <v>486.61471968317466</v>
      </c>
      <c r="Q86" s="183">
        <f t="shared" si="21"/>
        <v>538.79</v>
      </c>
      <c r="R86" s="148">
        <f t="shared" si="16"/>
        <v>17928.678380117559</v>
      </c>
    </row>
    <row r="87" spans="1:18" x14ac:dyDescent="0.35">
      <c r="A87" s="132">
        <f t="shared" si="22"/>
        <v>47484</v>
      </c>
      <c r="B87" s="133">
        <v>74</v>
      </c>
      <c r="C87" s="134">
        <f t="shared" si="12"/>
        <v>27057.61948552218</v>
      </c>
      <c r="D87" s="135">
        <f t="shared" si="13"/>
        <v>76.66</v>
      </c>
      <c r="E87" s="135">
        <f t="shared" si="17"/>
        <v>736.47042518916237</v>
      </c>
      <c r="F87" s="135">
        <f t="shared" si="20"/>
        <v>813.13</v>
      </c>
      <c r="G87" s="134">
        <f t="shared" si="14"/>
        <v>26321.149060333017</v>
      </c>
      <c r="L87" s="182">
        <f t="shared" si="23"/>
        <v>47484</v>
      </c>
      <c r="M87" s="140">
        <v>74</v>
      </c>
      <c r="N87" s="148">
        <f t="shared" si="15"/>
        <v>17928.678380117559</v>
      </c>
      <c r="O87" s="183">
        <f t="shared" si="18"/>
        <v>50.8</v>
      </c>
      <c r="P87" s="183">
        <f t="shared" si="19"/>
        <v>487.99346138894373</v>
      </c>
      <c r="Q87" s="183">
        <f t="shared" si="21"/>
        <v>538.79</v>
      </c>
      <c r="R87" s="148">
        <f t="shared" si="16"/>
        <v>17440.684918728613</v>
      </c>
    </row>
    <row r="88" spans="1:18" x14ac:dyDescent="0.35">
      <c r="A88" s="132">
        <f t="shared" si="22"/>
        <v>47515</v>
      </c>
      <c r="B88" s="133">
        <v>75</v>
      </c>
      <c r="C88" s="134">
        <f t="shared" si="12"/>
        <v>26321.149060333017</v>
      </c>
      <c r="D88" s="135">
        <f t="shared" si="13"/>
        <v>74.58</v>
      </c>
      <c r="E88" s="135">
        <f t="shared" si="17"/>
        <v>738.55709139386499</v>
      </c>
      <c r="F88" s="135">
        <f t="shared" si="20"/>
        <v>813.13</v>
      </c>
      <c r="G88" s="134">
        <f t="shared" si="14"/>
        <v>25582.591968939152</v>
      </c>
      <c r="L88" s="182">
        <f t="shared" si="23"/>
        <v>47515</v>
      </c>
      <c r="M88" s="140">
        <v>75</v>
      </c>
      <c r="N88" s="148">
        <f t="shared" si="15"/>
        <v>17440.684918728613</v>
      </c>
      <c r="O88" s="183">
        <f t="shared" si="18"/>
        <v>49.42</v>
      </c>
      <c r="P88" s="183">
        <f t="shared" si="19"/>
        <v>489.37610952954566</v>
      </c>
      <c r="Q88" s="183">
        <f t="shared" si="21"/>
        <v>538.79</v>
      </c>
      <c r="R88" s="148">
        <f t="shared" si="16"/>
        <v>16951.308809199068</v>
      </c>
    </row>
    <row r="89" spans="1:18" x14ac:dyDescent="0.35">
      <c r="A89" s="132">
        <f t="shared" si="22"/>
        <v>47543</v>
      </c>
      <c r="B89" s="133">
        <v>76</v>
      </c>
      <c r="C89" s="134">
        <f t="shared" si="12"/>
        <v>25582.591968939152</v>
      </c>
      <c r="D89" s="135">
        <f t="shared" si="13"/>
        <v>72.48</v>
      </c>
      <c r="E89" s="135">
        <f t="shared" si="17"/>
        <v>740.64966981948101</v>
      </c>
      <c r="F89" s="135">
        <f t="shared" si="20"/>
        <v>813.13</v>
      </c>
      <c r="G89" s="134">
        <f t="shared" si="14"/>
        <v>24841.94229911967</v>
      </c>
      <c r="L89" s="182">
        <f t="shared" si="23"/>
        <v>47543</v>
      </c>
      <c r="M89" s="140">
        <v>76</v>
      </c>
      <c r="N89" s="148">
        <f t="shared" si="15"/>
        <v>16951.308809199068</v>
      </c>
      <c r="O89" s="183">
        <f t="shared" si="18"/>
        <v>48.03</v>
      </c>
      <c r="P89" s="183">
        <f t="shared" si="19"/>
        <v>490.7626751732127</v>
      </c>
      <c r="Q89" s="183">
        <f t="shared" si="21"/>
        <v>538.79</v>
      </c>
      <c r="R89" s="148">
        <f t="shared" si="16"/>
        <v>16460.546134025855</v>
      </c>
    </row>
    <row r="90" spans="1:18" x14ac:dyDescent="0.35">
      <c r="A90" s="132">
        <f t="shared" si="22"/>
        <v>47574</v>
      </c>
      <c r="B90" s="133">
        <v>77</v>
      </c>
      <c r="C90" s="134">
        <f t="shared" si="12"/>
        <v>24841.94229911967</v>
      </c>
      <c r="D90" s="135">
        <f t="shared" si="13"/>
        <v>70.39</v>
      </c>
      <c r="E90" s="135">
        <f t="shared" si="17"/>
        <v>742.7481772173029</v>
      </c>
      <c r="F90" s="135">
        <f t="shared" si="20"/>
        <v>813.13</v>
      </c>
      <c r="G90" s="134">
        <f t="shared" si="14"/>
        <v>24099.194121902368</v>
      </c>
      <c r="L90" s="182">
        <f t="shared" si="23"/>
        <v>47574</v>
      </c>
      <c r="M90" s="140">
        <v>77</v>
      </c>
      <c r="N90" s="148">
        <f t="shared" si="15"/>
        <v>16460.546134025855</v>
      </c>
      <c r="O90" s="183">
        <f t="shared" si="18"/>
        <v>46.64</v>
      </c>
      <c r="P90" s="183">
        <f t="shared" si="19"/>
        <v>492.15316941953688</v>
      </c>
      <c r="Q90" s="183">
        <f t="shared" si="21"/>
        <v>538.79</v>
      </c>
      <c r="R90" s="148">
        <f t="shared" si="16"/>
        <v>15968.392964606319</v>
      </c>
    </row>
    <row r="91" spans="1:18" x14ac:dyDescent="0.35">
      <c r="A91" s="132">
        <f t="shared" si="22"/>
        <v>47604</v>
      </c>
      <c r="B91" s="133">
        <v>78</v>
      </c>
      <c r="C91" s="134">
        <f t="shared" si="12"/>
        <v>24099.194121902368</v>
      </c>
      <c r="D91" s="135">
        <f t="shared" si="13"/>
        <v>68.28</v>
      </c>
      <c r="E91" s="135">
        <f t="shared" si="17"/>
        <v>744.85263038608525</v>
      </c>
      <c r="F91" s="135">
        <f t="shared" si="20"/>
        <v>813.13</v>
      </c>
      <c r="G91" s="134">
        <f t="shared" si="14"/>
        <v>23354.341491516283</v>
      </c>
      <c r="L91" s="182">
        <f t="shared" si="23"/>
        <v>47604</v>
      </c>
      <c r="M91" s="140">
        <v>78</v>
      </c>
      <c r="N91" s="148">
        <f t="shared" si="15"/>
        <v>15968.392964606319</v>
      </c>
      <c r="O91" s="183">
        <f t="shared" si="18"/>
        <v>45.24</v>
      </c>
      <c r="P91" s="183">
        <f t="shared" si="19"/>
        <v>493.54760339955885</v>
      </c>
      <c r="Q91" s="183">
        <f t="shared" si="21"/>
        <v>538.79</v>
      </c>
      <c r="R91" s="148">
        <f t="shared" si="16"/>
        <v>15474.845361206761</v>
      </c>
    </row>
    <row r="92" spans="1:18" x14ac:dyDescent="0.35">
      <c r="A92" s="132">
        <f t="shared" si="22"/>
        <v>47635</v>
      </c>
      <c r="B92" s="133">
        <v>79</v>
      </c>
      <c r="C92" s="134">
        <f t="shared" si="12"/>
        <v>23354.341491516283</v>
      </c>
      <c r="D92" s="135">
        <f t="shared" si="13"/>
        <v>66.17</v>
      </c>
      <c r="E92" s="135">
        <f t="shared" si="17"/>
        <v>746.96304617217913</v>
      </c>
      <c r="F92" s="135">
        <f t="shared" si="20"/>
        <v>813.13</v>
      </c>
      <c r="G92" s="134">
        <f t="shared" si="14"/>
        <v>22607.378445344104</v>
      </c>
      <c r="L92" s="182">
        <f t="shared" si="23"/>
        <v>47635</v>
      </c>
      <c r="M92" s="140">
        <v>79</v>
      </c>
      <c r="N92" s="148">
        <f t="shared" si="15"/>
        <v>15474.845361206761</v>
      </c>
      <c r="O92" s="183">
        <f t="shared" si="18"/>
        <v>43.85</v>
      </c>
      <c r="P92" s="183">
        <f t="shared" si="19"/>
        <v>494.94598827585759</v>
      </c>
      <c r="Q92" s="183">
        <f t="shared" si="21"/>
        <v>538.79</v>
      </c>
      <c r="R92" s="148">
        <f t="shared" si="16"/>
        <v>14979.899372930902</v>
      </c>
    </row>
    <row r="93" spans="1:18" x14ac:dyDescent="0.35">
      <c r="A93" s="132">
        <f t="shared" si="22"/>
        <v>47665</v>
      </c>
      <c r="B93" s="133">
        <v>80</v>
      </c>
      <c r="C93" s="134">
        <f t="shared" si="12"/>
        <v>22607.378445344104</v>
      </c>
      <c r="D93" s="135">
        <f t="shared" si="13"/>
        <v>64.05</v>
      </c>
      <c r="E93" s="135">
        <f t="shared" si="17"/>
        <v>749.0794414696669</v>
      </c>
      <c r="F93" s="135">
        <f t="shared" si="20"/>
        <v>813.13</v>
      </c>
      <c r="G93" s="134">
        <f t="shared" si="14"/>
        <v>21858.299003874436</v>
      </c>
      <c r="L93" s="182">
        <f t="shared" si="23"/>
        <v>47665</v>
      </c>
      <c r="M93" s="140">
        <v>80</v>
      </c>
      <c r="N93" s="148">
        <f t="shared" si="15"/>
        <v>14979.899372930902</v>
      </c>
      <c r="O93" s="183">
        <f t="shared" si="18"/>
        <v>42.44</v>
      </c>
      <c r="P93" s="183">
        <f t="shared" si="19"/>
        <v>496.34833524263922</v>
      </c>
      <c r="Q93" s="183">
        <f t="shared" si="21"/>
        <v>538.79</v>
      </c>
      <c r="R93" s="148">
        <f t="shared" si="16"/>
        <v>14483.551037688263</v>
      </c>
    </row>
    <row r="94" spans="1:18" x14ac:dyDescent="0.35">
      <c r="A94" s="132">
        <f t="shared" si="22"/>
        <v>47696</v>
      </c>
      <c r="B94" s="133">
        <v>81</v>
      </c>
      <c r="C94" s="134">
        <f t="shared" si="12"/>
        <v>21858.299003874436</v>
      </c>
      <c r="D94" s="135">
        <f t="shared" si="13"/>
        <v>61.93</v>
      </c>
      <c r="E94" s="135">
        <f t="shared" si="17"/>
        <v>751.20183322049775</v>
      </c>
      <c r="F94" s="135">
        <f t="shared" si="20"/>
        <v>813.13</v>
      </c>
      <c r="G94" s="134">
        <f t="shared" si="14"/>
        <v>21107.097170653939</v>
      </c>
      <c r="L94" s="182">
        <f t="shared" si="23"/>
        <v>47696</v>
      </c>
      <c r="M94" s="140">
        <v>81</v>
      </c>
      <c r="N94" s="148">
        <f t="shared" si="15"/>
        <v>14483.551037688263</v>
      </c>
      <c r="O94" s="183">
        <f t="shared" si="18"/>
        <v>41.04</v>
      </c>
      <c r="P94" s="183">
        <f t="shared" si="19"/>
        <v>497.75465552582665</v>
      </c>
      <c r="Q94" s="183">
        <f t="shared" si="21"/>
        <v>538.79</v>
      </c>
      <c r="R94" s="148">
        <f t="shared" si="16"/>
        <v>13985.796382162436</v>
      </c>
    </row>
    <row r="95" spans="1:18" x14ac:dyDescent="0.35">
      <c r="A95" s="132">
        <f t="shared" si="22"/>
        <v>47727</v>
      </c>
      <c r="B95" s="133">
        <v>82</v>
      </c>
      <c r="C95" s="134">
        <f t="shared" si="12"/>
        <v>21107.097170653939</v>
      </c>
      <c r="D95" s="135">
        <f t="shared" si="13"/>
        <v>59.8</v>
      </c>
      <c r="E95" s="135">
        <f t="shared" si="17"/>
        <v>753.33023841462239</v>
      </c>
      <c r="F95" s="135">
        <f t="shared" si="20"/>
        <v>813.13</v>
      </c>
      <c r="G95" s="134">
        <f t="shared" si="14"/>
        <v>20353.766932239316</v>
      </c>
      <c r="L95" s="182">
        <f t="shared" si="23"/>
        <v>47727</v>
      </c>
      <c r="M95" s="140">
        <v>82</v>
      </c>
      <c r="N95" s="148">
        <f t="shared" si="15"/>
        <v>13985.796382162436</v>
      </c>
      <c r="O95" s="183">
        <f t="shared" si="18"/>
        <v>39.630000000000003</v>
      </c>
      <c r="P95" s="183">
        <f t="shared" si="19"/>
        <v>499.16496038314989</v>
      </c>
      <c r="Q95" s="183">
        <f t="shared" si="21"/>
        <v>538.79</v>
      </c>
      <c r="R95" s="148">
        <f t="shared" si="16"/>
        <v>13486.631421779286</v>
      </c>
    </row>
    <row r="96" spans="1:18" x14ac:dyDescent="0.35">
      <c r="A96" s="132">
        <f t="shared" si="22"/>
        <v>47757</v>
      </c>
      <c r="B96" s="133">
        <v>83</v>
      </c>
      <c r="C96" s="134">
        <f t="shared" si="12"/>
        <v>20353.766932239316</v>
      </c>
      <c r="D96" s="135">
        <f t="shared" si="13"/>
        <v>57.67</v>
      </c>
      <c r="E96" s="135">
        <f t="shared" si="17"/>
        <v>755.46467409013042</v>
      </c>
      <c r="F96" s="135">
        <f t="shared" si="20"/>
        <v>813.13</v>
      </c>
      <c r="G96" s="134">
        <f t="shared" si="14"/>
        <v>19598.302258149186</v>
      </c>
      <c r="L96" s="182">
        <f t="shared" si="23"/>
        <v>47757</v>
      </c>
      <c r="M96" s="140">
        <v>83</v>
      </c>
      <c r="N96" s="148">
        <f t="shared" si="15"/>
        <v>13486.631421779286</v>
      </c>
      <c r="O96" s="183">
        <f t="shared" si="18"/>
        <v>38.21</v>
      </c>
      <c r="P96" s="183">
        <f t="shared" si="19"/>
        <v>500.5792611042354</v>
      </c>
      <c r="Q96" s="183">
        <f t="shared" si="21"/>
        <v>538.79</v>
      </c>
      <c r="R96" s="148">
        <f t="shared" si="16"/>
        <v>12986.05216067505</v>
      </c>
    </row>
    <row r="97" spans="1:18" x14ac:dyDescent="0.35">
      <c r="A97" s="132">
        <f t="shared" si="22"/>
        <v>47788</v>
      </c>
      <c r="B97" s="133">
        <v>84</v>
      </c>
      <c r="C97" s="134">
        <f t="shared" si="12"/>
        <v>19598.302258149186</v>
      </c>
      <c r="D97" s="135">
        <f t="shared" si="13"/>
        <v>55.53</v>
      </c>
      <c r="E97" s="135">
        <f t="shared" si="17"/>
        <v>757.60515733338582</v>
      </c>
      <c r="F97" s="135">
        <f t="shared" si="20"/>
        <v>813.13</v>
      </c>
      <c r="G97" s="134">
        <f t="shared" si="14"/>
        <v>18840.6971008158</v>
      </c>
      <c r="L97" s="182">
        <f t="shared" si="23"/>
        <v>47788</v>
      </c>
      <c r="M97" s="140">
        <v>84</v>
      </c>
      <c r="N97" s="148">
        <f t="shared" si="15"/>
        <v>12986.05216067505</v>
      </c>
      <c r="O97" s="183">
        <f t="shared" si="18"/>
        <v>36.79</v>
      </c>
      <c r="P97" s="183">
        <f t="shared" si="19"/>
        <v>501.99756901069742</v>
      </c>
      <c r="Q97" s="183">
        <f t="shared" si="21"/>
        <v>538.79</v>
      </c>
      <c r="R97" s="148">
        <f t="shared" si="16"/>
        <v>12484.054591664353</v>
      </c>
    </row>
    <row r="98" spans="1:18" x14ac:dyDescent="0.35">
      <c r="A98" s="132">
        <f t="shared" si="22"/>
        <v>47818</v>
      </c>
      <c r="B98" s="133">
        <v>85</v>
      </c>
      <c r="C98" s="134">
        <f t="shared" si="12"/>
        <v>18840.6971008158</v>
      </c>
      <c r="D98" s="135">
        <f t="shared" si="13"/>
        <v>53.38</v>
      </c>
      <c r="E98" s="135">
        <f t="shared" si="17"/>
        <v>759.75170527916373</v>
      </c>
      <c r="F98" s="135">
        <f t="shared" si="20"/>
        <v>813.13</v>
      </c>
      <c r="G98" s="134">
        <f t="shared" si="14"/>
        <v>18080.945395536637</v>
      </c>
      <c r="L98" s="182">
        <f t="shared" si="23"/>
        <v>47818</v>
      </c>
      <c r="M98" s="140">
        <v>85</v>
      </c>
      <c r="N98" s="148">
        <f t="shared" si="15"/>
        <v>12484.054591664353</v>
      </c>
      <c r="O98" s="183">
        <f t="shared" si="18"/>
        <v>35.369999999999997</v>
      </c>
      <c r="P98" s="183">
        <f t="shared" si="19"/>
        <v>503.41989545622778</v>
      </c>
      <c r="Q98" s="183">
        <f t="shared" si="21"/>
        <v>538.79</v>
      </c>
      <c r="R98" s="148">
        <f t="shared" si="16"/>
        <v>11980.634696208126</v>
      </c>
    </row>
    <row r="99" spans="1:18" x14ac:dyDescent="0.35">
      <c r="A99" s="132">
        <f t="shared" si="22"/>
        <v>47849</v>
      </c>
      <c r="B99" s="133">
        <v>86</v>
      </c>
      <c r="C99" s="134">
        <f t="shared" si="12"/>
        <v>18080.945395536637</v>
      </c>
      <c r="D99" s="135">
        <f t="shared" si="13"/>
        <v>51.23</v>
      </c>
      <c r="E99" s="135">
        <f t="shared" si="17"/>
        <v>761.904335110788</v>
      </c>
      <c r="F99" s="135">
        <f t="shared" si="20"/>
        <v>813.13</v>
      </c>
      <c r="G99" s="134">
        <f t="shared" si="14"/>
        <v>17319.04106042585</v>
      </c>
      <c r="L99" s="182">
        <f t="shared" si="23"/>
        <v>47849</v>
      </c>
      <c r="M99" s="140">
        <v>86</v>
      </c>
      <c r="N99" s="148">
        <f t="shared" si="15"/>
        <v>11980.634696208126</v>
      </c>
      <c r="O99" s="183">
        <f t="shared" si="18"/>
        <v>33.950000000000003</v>
      </c>
      <c r="P99" s="183">
        <f t="shared" si="19"/>
        <v>504.84625182668702</v>
      </c>
      <c r="Q99" s="183">
        <f t="shared" si="21"/>
        <v>538.79</v>
      </c>
      <c r="R99" s="148">
        <f t="shared" si="16"/>
        <v>11475.788444381438</v>
      </c>
    </row>
    <row r="100" spans="1:18" x14ac:dyDescent="0.35">
      <c r="A100" s="132">
        <f t="shared" si="22"/>
        <v>47880</v>
      </c>
      <c r="B100" s="133">
        <v>87</v>
      </c>
      <c r="C100" s="134">
        <f t="shared" si="12"/>
        <v>17319.04106042585</v>
      </c>
      <c r="D100" s="135">
        <f t="shared" si="13"/>
        <v>49.07</v>
      </c>
      <c r="E100" s="135">
        <f t="shared" si="17"/>
        <v>764.06306406026863</v>
      </c>
      <c r="F100" s="135">
        <f t="shared" si="20"/>
        <v>813.13</v>
      </c>
      <c r="G100" s="134">
        <f t="shared" si="14"/>
        <v>16554.977996365582</v>
      </c>
      <c r="L100" s="182">
        <f t="shared" si="23"/>
        <v>47880</v>
      </c>
      <c r="M100" s="140">
        <v>87</v>
      </c>
      <c r="N100" s="148">
        <f t="shared" si="15"/>
        <v>11475.788444381438</v>
      </c>
      <c r="O100" s="183">
        <f t="shared" si="18"/>
        <v>32.51</v>
      </c>
      <c r="P100" s="183">
        <f t="shared" si="19"/>
        <v>506.27664954019599</v>
      </c>
      <c r="Q100" s="183">
        <f t="shared" si="21"/>
        <v>538.79</v>
      </c>
      <c r="R100" s="148">
        <f t="shared" si="16"/>
        <v>10969.511794841243</v>
      </c>
    </row>
    <row r="101" spans="1:18" x14ac:dyDescent="0.35">
      <c r="A101" s="132">
        <f t="shared" si="22"/>
        <v>47908</v>
      </c>
      <c r="B101" s="133">
        <v>88</v>
      </c>
      <c r="C101" s="134">
        <f t="shared" si="12"/>
        <v>16554.977996365582</v>
      </c>
      <c r="D101" s="135">
        <f t="shared" si="13"/>
        <v>46.91</v>
      </c>
      <c r="E101" s="135">
        <f t="shared" si="17"/>
        <v>766.22790940843947</v>
      </c>
      <c r="F101" s="135">
        <f t="shared" si="20"/>
        <v>813.13</v>
      </c>
      <c r="G101" s="134">
        <f t="shared" si="14"/>
        <v>15788.750086957143</v>
      </c>
      <c r="L101" s="182">
        <f t="shared" si="23"/>
        <v>47908</v>
      </c>
      <c r="M101" s="140">
        <v>88</v>
      </c>
      <c r="N101" s="148">
        <f t="shared" si="15"/>
        <v>10969.511794841243</v>
      </c>
      <c r="O101" s="183">
        <f t="shared" si="18"/>
        <v>31.08</v>
      </c>
      <c r="P101" s="183">
        <f t="shared" si="19"/>
        <v>507.71110004722652</v>
      </c>
      <c r="Q101" s="183">
        <f t="shared" si="21"/>
        <v>538.79</v>
      </c>
      <c r="R101" s="148">
        <f t="shared" si="16"/>
        <v>10461.800694794016</v>
      </c>
    </row>
    <row r="102" spans="1:18" x14ac:dyDescent="0.35">
      <c r="A102" s="132">
        <f t="shared" si="22"/>
        <v>47939</v>
      </c>
      <c r="B102" s="133">
        <v>89</v>
      </c>
      <c r="C102" s="134">
        <f t="shared" si="12"/>
        <v>15788.750086957143</v>
      </c>
      <c r="D102" s="135">
        <f t="shared" si="13"/>
        <v>44.73</v>
      </c>
      <c r="E102" s="135">
        <f t="shared" si="17"/>
        <v>768.39888848509656</v>
      </c>
      <c r="F102" s="135">
        <f t="shared" si="20"/>
        <v>813.13</v>
      </c>
      <c r="G102" s="134">
        <f t="shared" si="14"/>
        <v>15020.351198472046</v>
      </c>
      <c r="L102" s="182">
        <f t="shared" si="23"/>
        <v>47939</v>
      </c>
      <c r="M102" s="140">
        <v>89</v>
      </c>
      <c r="N102" s="148">
        <f t="shared" si="15"/>
        <v>10461.800694794016</v>
      </c>
      <c r="O102" s="183">
        <f t="shared" si="18"/>
        <v>29.64</v>
      </c>
      <c r="P102" s="183">
        <f t="shared" si="19"/>
        <v>509.14961483069362</v>
      </c>
      <c r="Q102" s="183">
        <f t="shared" si="21"/>
        <v>538.79</v>
      </c>
      <c r="R102" s="148">
        <f t="shared" si="16"/>
        <v>9952.6510799633215</v>
      </c>
    </row>
    <row r="103" spans="1:18" x14ac:dyDescent="0.35">
      <c r="A103" s="132">
        <f t="shared" si="22"/>
        <v>47969</v>
      </c>
      <c r="B103" s="133">
        <v>90</v>
      </c>
      <c r="C103" s="134">
        <f t="shared" si="12"/>
        <v>15020.351198472046</v>
      </c>
      <c r="D103" s="135">
        <f t="shared" si="13"/>
        <v>42.56</v>
      </c>
      <c r="E103" s="135">
        <f t="shared" si="17"/>
        <v>770.57601866913762</v>
      </c>
      <c r="F103" s="135">
        <f t="shared" si="20"/>
        <v>813.13</v>
      </c>
      <c r="G103" s="134">
        <f t="shared" si="14"/>
        <v>14249.775179802909</v>
      </c>
      <c r="L103" s="182">
        <f t="shared" si="23"/>
        <v>47969</v>
      </c>
      <c r="M103" s="140">
        <v>90</v>
      </c>
      <c r="N103" s="148">
        <f t="shared" si="15"/>
        <v>9952.6510799633215</v>
      </c>
      <c r="O103" s="183">
        <f t="shared" si="18"/>
        <v>28.2</v>
      </c>
      <c r="P103" s="183">
        <f t="shared" si="19"/>
        <v>510.5922054060473</v>
      </c>
      <c r="Q103" s="183">
        <f t="shared" si="21"/>
        <v>538.79</v>
      </c>
      <c r="R103" s="148">
        <f t="shared" si="16"/>
        <v>9442.058874557275</v>
      </c>
    </row>
    <row r="104" spans="1:18" x14ac:dyDescent="0.35">
      <c r="A104" s="132">
        <f t="shared" si="22"/>
        <v>48000</v>
      </c>
      <c r="B104" s="133">
        <v>91</v>
      </c>
      <c r="C104" s="134">
        <f t="shared" si="12"/>
        <v>14249.775179802909</v>
      </c>
      <c r="D104" s="135">
        <f t="shared" si="13"/>
        <v>40.369999999999997</v>
      </c>
      <c r="E104" s="135">
        <f t="shared" si="17"/>
        <v>772.75931738870031</v>
      </c>
      <c r="F104" s="135">
        <f t="shared" si="20"/>
        <v>813.13</v>
      </c>
      <c r="G104" s="134">
        <f t="shared" si="14"/>
        <v>13477.01586241421</v>
      </c>
      <c r="L104" s="182">
        <f t="shared" si="23"/>
        <v>48000</v>
      </c>
      <c r="M104" s="140">
        <v>91</v>
      </c>
      <c r="N104" s="148">
        <f t="shared" si="15"/>
        <v>9442.058874557275</v>
      </c>
      <c r="O104" s="183">
        <f t="shared" si="18"/>
        <v>26.75</v>
      </c>
      <c r="P104" s="183">
        <f t="shared" si="19"/>
        <v>512.03888332136444</v>
      </c>
      <c r="Q104" s="183">
        <f t="shared" si="21"/>
        <v>538.79</v>
      </c>
      <c r="R104" s="148">
        <f t="shared" si="16"/>
        <v>8930.0199912359112</v>
      </c>
    </row>
    <row r="105" spans="1:18" x14ac:dyDescent="0.35">
      <c r="A105" s="132">
        <f t="shared" si="22"/>
        <v>48030</v>
      </c>
      <c r="B105" s="133">
        <v>92</v>
      </c>
      <c r="C105" s="134">
        <f t="shared" si="12"/>
        <v>13477.01586241421</v>
      </c>
      <c r="D105" s="135">
        <f t="shared" si="13"/>
        <v>38.18</v>
      </c>
      <c r="E105" s="135">
        <f t="shared" si="17"/>
        <v>774.9488021213017</v>
      </c>
      <c r="F105" s="135">
        <f t="shared" si="20"/>
        <v>813.13</v>
      </c>
      <c r="G105" s="134">
        <f t="shared" si="14"/>
        <v>12702.067060292908</v>
      </c>
      <c r="L105" s="182">
        <f t="shared" si="23"/>
        <v>48030</v>
      </c>
      <c r="M105" s="140">
        <v>92</v>
      </c>
      <c r="N105" s="148">
        <f t="shared" si="15"/>
        <v>8930.0199912359112</v>
      </c>
      <c r="O105" s="183">
        <f t="shared" si="18"/>
        <v>25.3</v>
      </c>
      <c r="P105" s="183">
        <f t="shared" si="19"/>
        <v>513.48966015744168</v>
      </c>
      <c r="Q105" s="183">
        <f t="shared" si="21"/>
        <v>538.79</v>
      </c>
      <c r="R105" s="148">
        <f t="shared" si="16"/>
        <v>8416.5303310784693</v>
      </c>
    </row>
    <row r="106" spans="1:18" x14ac:dyDescent="0.35">
      <c r="A106" s="132">
        <f t="shared" si="22"/>
        <v>48061</v>
      </c>
      <c r="B106" s="133">
        <v>93</v>
      </c>
      <c r="C106" s="134">
        <f t="shared" si="12"/>
        <v>12702.067060292908</v>
      </c>
      <c r="D106" s="135">
        <f t="shared" si="13"/>
        <v>35.99</v>
      </c>
      <c r="E106" s="135">
        <f t="shared" si="17"/>
        <v>777.14449039397857</v>
      </c>
      <c r="F106" s="135">
        <f t="shared" si="20"/>
        <v>813.13</v>
      </c>
      <c r="G106" s="134">
        <f t="shared" si="14"/>
        <v>11924.922569898928</v>
      </c>
      <c r="L106" s="182">
        <f t="shared" si="23"/>
        <v>48061</v>
      </c>
      <c r="M106" s="140">
        <v>93</v>
      </c>
      <c r="N106" s="148">
        <f t="shared" si="15"/>
        <v>8416.5303310784693</v>
      </c>
      <c r="O106" s="183">
        <f t="shared" si="18"/>
        <v>23.85</v>
      </c>
      <c r="P106" s="183">
        <f t="shared" si="19"/>
        <v>514.94454752788772</v>
      </c>
      <c r="Q106" s="183">
        <f t="shared" si="21"/>
        <v>538.79</v>
      </c>
      <c r="R106" s="148">
        <f t="shared" si="16"/>
        <v>7901.5857835505813</v>
      </c>
    </row>
    <row r="107" spans="1:18" x14ac:dyDescent="0.35">
      <c r="A107" s="132">
        <f t="shared" si="22"/>
        <v>48092</v>
      </c>
      <c r="B107" s="133">
        <v>94</v>
      </c>
      <c r="C107" s="134">
        <f t="shared" si="12"/>
        <v>11924.922569898928</v>
      </c>
      <c r="D107" s="135">
        <f t="shared" si="13"/>
        <v>33.79</v>
      </c>
      <c r="E107" s="135">
        <f t="shared" si="17"/>
        <v>779.34639978342818</v>
      </c>
      <c r="F107" s="135">
        <f t="shared" si="20"/>
        <v>813.13</v>
      </c>
      <c r="G107" s="134">
        <f t="shared" si="14"/>
        <v>11145.576170115501</v>
      </c>
      <c r="L107" s="182">
        <f t="shared" si="23"/>
        <v>48092</v>
      </c>
      <c r="M107" s="140">
        <v>94</v>
      </c>
      <c r="N107" s="148">
        <f t="shared" si="15"/>
        <v>7901.5857835505813</v>
      </c>
      <c r="O107" s="183">
        <f t="shared" si="18"/>
        <v>22.39</v>
      </c>
      <c r="P107" s="183">
        <f t="shared" si="19"/>
        <v>516.40355707921674</v>
      </c>
      <c r="Q107" s="183">
        <f t="shared" si="21"/>
        <v>538.79</v>
      </c>
      <c r="R107" s="148">
        <f t="shared" si="16"/>
        <v>7385.1822264713646</v>
      </c>
    </row>
    <row r="108" spans="1:18" x14ac:dyDescent="0.35">
      <c r="A108" s="132">
        <f t="shared" si="22"/>
        <v>48122</v>
      </c>
      <c r="B108" s="133">
        <v>95</v>
      </c>
      <c r="C108" s="134">
        <f t="shared" si="12"/>
        <v>11145.576170115501</v>
      </c>
      <c r="D108" s="135">
        <f t="shared" si="13"/>
        <v>31.58</v>
      </c>
      <c r="E108" s="135">
        <f t="shared" si="17"/>
        <v>781.55454791614795</v>
      </c>
      <c r="F108" s="135">
        <f t="shared" si="20"/>
        <v>813.13</v>
      </c>
      <c r="G108" s="134">
        <f t="shared" si="14"/>
        <v>10364.021622199352</v>
      </c>
      <c r="L108" s="182">
        <f t="shared" si="23"/>
        <v>48122</v>
      </c>
      <c r="M108" s="140">
        <v>95</v>
      </c>
      <c r="N108" s="148">
        <f t="shared" si="15"/>
        <v>7385.1822264713646</v>
      </c>
      <c r="O108" s="183">
        <f t="shared" si="18"/>
        <v>20.92</v>
      </c>
      <c r="P108" s="183">
        <f t="shared" si="19"/>
        <v>517.86670049094118</v>
      </c>
      <c r="Q108" s="183">
        <f t="shared" si="21"/>
        <v>538.79</v>
      </c>
      <c r="R108" s="148">
        <f t="shared" si="16"/>
        <v>6867.3155259804234</v>
      </c>
    </row>
    <row r="109" spans="1:18" x14ac:dyDescent="0.35">
      <c r="A109" s="132">
        <f t="shared" si="22"/>
        <v>48153</v>
      </c>
      <c r="B109" s="133">
        <v>96</v>
      </c>
      <c r="C109" s="134">
        <f t="shared" si="12"/>
        <v>10364.021622199352</v>
      </c>
      <c r="D109" s="135">
        <f t="shared" si="13"/>
        <v>29.36</v>
      </c>
      <c r="E109" s="135">
        <f t="shared" si="17"/>
        <v>783.76895246857691</v>
      </c>
      <c r="F109" s="135">
        <f t="shared" si="20"/>
        <v>813.13</v>
      </c>
      <c r="G109" s="134">
        <f t="shared" si="14"/>
        <v>9580.2526697307749</v>
      </c>
      <c r="L109" s="182">
        <f t="shared" si="23"/>
        <v>48153</v>
      </c>
      <c r="M109" s="140">
        <v>96</v>
      </c>
      <c r="N109" s="148">
        <f t="shared" si="15"/>
        <v>6867.3155259804234</v>
      </c>
      <c r="O109" s="183">
        <f t="shared" si="18"/>
        <v>19.46</v>
      </c>
      <c r="P109" s="183">
        <f t="shared" si="19"/>
        <v>519.33398947566548</v>
      </c>
      <c r="Q109" s="183">
        <f t="shared" si="21"/>
        <v>538.79</v>
      </c>
      <c r="R109" s="148">
        <f t="shared" si="16"/>
        <v>6347.981536504758</v>
      </c>
    </row>
    <row r="110" spans="1:18" x14ac:dyDescent="0.35">
      <c r="A110" s="132">
        <f t="shared" si="22"/>
        <v>48183</v>
      </c>
      <c r="B110" s="133">
        <v>97</v>
      </c>
      <c r="C110" s="134">
        <f t="shared" si="12"/>
        <v>9580.2526697307749</v>
      </c>
      <c r="D110" s="135">
        <f t="shared" si="13"/>
        <v>27.14</v>
      </c>
      <c r="E110" s="135">
        <f t="shared" si="17"/>
        <v>785.98963116723792</v>
      </c>
      <c r="F110" s="135">
        <f t="shared" si="20"/>
        <v>813.13</v>
      </c>
      <c r="G110" s="134">
        <f t="shared" si="14"/>
        <v>8794.2630385635366</v>
      </c>
      <c r="L110" s="182">
        <f t="shared" si="23"/>
        <v>48183</v>
      </c>
      <c r="M110" s="140">
        <v>97</v>
      </c>
      <c r="N110" s="148">
        <f t="shared" si="15"/>
        <v>6347.981536504758</v>
      </c>
      <c r="O110" s="183">
        <f t="shared" si="18"/>
        <v>17.989999999999998</v>
      </c>
      <c r="P110" s="183">
        <f t="shared" si="19"/>
        <v>520.8054357791799</v>
      </c>
      <c r="Q110" s="183">
        <f t="shared" si="21"/>
        <v>538.79</v>
      </c>
      <c r="R110" s="148">
        <f t="shared" si="16"/>
        <v>5827.1761007255782</v>
      </c>
    </row>
    <row r="111" spans="1:18" x14ac:dyDescent="0.35">
      <c r="A111" s="132">
        <f t="shared" si="22"/>
        <v>48214</v>
      </c>
      <c r="B111" s="133">
        <v>98</v>
      </c>
      <c r="C111" s="134">
        <f t="shared" si="12"/>
        <v>8794.2630385635366</v>
      </c>
      <c r="D111" s="135">
        <f t="shared" si="13"/>
        <v>24.92</v>
      </c>
      <c r="E111" s="135">
        <f t="shared" si="17"/>
        <v>788.21660178887851</v>
      </c>
      <c r="F111" s="135">
        <f t="shared" si="20"/>
        <v>813.13</v>
      </c>
      <c r="G111" s="134">
        <f t="shared" si="14"/>
        <v>8006.0464367746581</v>
      </c>
      <c r="L111" s="182">
        <f t="shared" si="23"/>
        <v>48214</v>
      </c>
      <c r="M111" s="140">
        <v>98</v>
      </c>
      <c r="N111" s="148">
        <f t="shared" si="15"/>
        <v>5827.1761007255782</v>
      </c>
      <c r="O111" s="183">
        <f t="shared" si="18"/>
        <v>16.510000000000002</v>
      </c>
      <c r="P111" s="183">
        <f t="shared" si="19"/>
        <v>522.2810511805543</v>
      </c>
      <c r="Q111" s="183">
        <f t="shared" si="21"/>
        <v>538.79</v>
      </c>
      <c r="R111" s="148">
        <f t="shared" si="16"/>
        <v>5304.8950495450235</v>
      </c>
    </row>
    <row r="112" spans="1:18" x14ac:dyDescent="0.35">
      <c r="A112" s="132">
        <f t="shared" si="22"/>
        <v>48245</v>
      </c>
      <c r="B112" s="133">
        <v>99</v>
      </c>
      <c r="C112" s="134">
        <f t="shared" si="12"/>
        <v>8006.0464367746581</v>
      </c>
      <c r="D112" s="135">
        <f t="shared" si="13"/>
        <v>22.68</v>
      </c>
      <c r="E112" s="135">
        <f t="shared" si="17"/>
        <v>790.4498821606137</v>
      </c>
      <c r="F112" s="135">
        <f t="shared" si="20"/>
        <v>813.13</v>
      </c>
      <c r="G112" s="134">
        <f t="shared" si="14"/>
        <v>7215.5965546140442</v>
      </c>
      <c r="L112" s="182">
        <f t="shared" si="23"/>
        <v>48245</v>
      </c>
      <c r="M112" s="140">
        <v>99</v>
      </c>
      <c r="N112" s="148">
        <f t="shared" si="15"/>
        <v>5304.8950495450235</v>
      </c>
      <c r="O112" s="183">
        <f t="shared" si="18"/>
        <v>15.03</v>
      </c>
      <c r="P112" s="183">
        <f t="shared" si="19"/>
        <v>523.76084749223253</v>
      </c>
      <c r="Q112" s="183">
        <f t="shared" si="21"/>
        <v>538.79</v>
      </c>
      <c r="R112" s="148">
        <f t="shared" si="16"/>
        <v>4781.1342020527909</v>
      </c>
    </row>
    <row r="113" spans="1:18" x14ac:dyDescent="0.35">
      <c r="A113" s="132">
        <f t="shared" si="22"/>
        <v>48274</v>
      </c>
      <c r="B113" s="133">
        <v>100</v>
      </c>
      <c r="C113" s="134">
        <f t="shared" si="12"/>
        <v>7215.5965546140442</v>
      </c>
      <c r="D113" s="135">
        <f t="shared" si="13"/>
        <v>20.440000000000001</v>
      </c>
      <c r="E113" s="135">
        <f t="shared" si="17"/>
        <v>792.68949016006866</v>
      </c>
      <c r="F113" s="135">
        <f t="shared" si="20"/>
        <v>813.13</v>
      </c>
      <c r="G113" s="134">
        <f t="shared" si="14"/>
        <v>6422.9070644539752</v>
      </c>
      <c r="L113" s="182">
        <f t="shared" si="23"/>
        <v>48274</v>
      </c>
      <c r="M113" s="140">
        <v>100</v>
      </c>
      <c r="N113" s="148">
        <f t="shared" si="15"/>
        <v>4781.1342020527909</v>
      </c>
      <c r="O113" s="183">
        <f t="shared" si="18"/>
        <v>13.55</v>
      </c>
      <c r="P113" s="183">
        <f t="shared" si="19"/>
        <v>525.24483656012717</v>
      </c>
      <c r="Q113" s="183">
        <f t="shared" si="21"/>
        <v>538.79</v>
      </c>
      <c r="R113" s="148">
        <f t="shared" si="16"/>
        <v>4255.8893654926633</v>
      </c>
    </row>
    <row r="114" spans="1:18" x14ac:dyDescent="0.35">
      <c r="A114" s="132">
        <f t="shared" si="22"/>
        <v>48305</v>
      </c>
      <c r="B114" s="133">
        <v>101</v>
      </c>
      <c r="C114" s="134">
        <f t="shared" si="12"/>
        <v>6422.9070644539752</v>
      </c>
      <c r="D114" s="135">
        <f t="shared" si="13"/>
        <v>18.2</v>
      </c>
      <c r="E114" s="135">
        <f t="shared" si="17"/>
        <v>794.9354437155223</v>
      </c>
      <c r="F114" s="135">
        <f t="shared" si="20"/>
        <v>813.13</v>
      </c>
      <c r="G114" s="134">
        <f t="shared" si="14"/>
        <v>5627.9716207384527</v>
      </c>
      <c r="L114" s="182">
        <f t="shared" si="23"/>
        <v>48305</v>
      </c>
      <c r="M114" s="140">
        <v>101</v>
      </c>
      <c r="N114" s="148">
        <f t="shared" si="15"/>
        <v>4255.8893654926633</v>
      </c>
      <c r="O114" s="183">
        <f t="shared" si="18"/>
        <v>12.06</v>
      </c>
      <c r="P114" s="183">
        <f t="shared" si="19"/>
        <v>526.73303026371411</v>
      </c>
      <c r="Q114" s="183">
        <f t="shared" si="21"/>
        <v>538.79</v>
      </c>
      <c r="R114" s="148">
        <f t="shared" si="16"/>
        <v>3729.156335228949</v>
      </c>
    </row>
    <row r="115" spans="1:18" x14ac:dyDescent="0.35">
      <c r="A115" s="132">
        <f t="shared" si="22"/>
        <v>48335</v>
      </c>
      <c r="B115" s="133">
        <v>102</v>
      </c>
      <c r="C115" s="134">
        <f t="shared" si="12"/>
        <v>5627.9716207384527</v>
      </c>
      <c r="D115" s="135">
        <f t="shared" si="13"/>
        <v>15.95</v>
      </c>
      <c r="E115" s="135">
        <f t="shared" si="17"/>
        <v>797.1877608060496</v>
      </c>
      <c r="F115" s="135">
        <f t="shared" si="20"/>
        <v>813.13</v>
      </c>
      <c r="G115" s="134">
        <f t="shared" si="14"/>
        <v>4830.7838599324032</v>
      </c>
      <c r="L115" s="182">
        <f t="shared" si="23"/>
        <v>48335</v>
      </c>
      <c r="M115" s="140">
        <v>102</v>
      </c>
      <c r="N115" s="148">
        <f t="shared" si="15"/>
        <v>3729.156335228949</v>
      </c>
      <c r="O115" s="183">
        <f t="shared" si="18"/>
        <v>10.57</v>
      </c>
      <c r="P115" s="183">
        <f t="shared" si="19"/>
        <v>528.22544051612806</v>
      </c>
      <c r="Q115" s="183">
        <f t="shared" si="21"/>
        <v>538.79</v>
      </c>
      <c r="R115" s="148">
        <f t="shared" si="16"/>
        <v>3200.9308947128211</v>
      </c>
    </row>
    <row r="116" spans="1:18" x14ac:dyDescent="0.35">
      <c r="A116" s="132">
        <f t="shared" si="22"/>
        <v>48366</v>
      </c>
      <c r="B116" s="133">
        <v>103</v>
      </c>
      <c r="C116" s="134">
        <f t="shared" si="12"/>
        <v>4830.7838599324032</v>
      </c>
      <c r="D116" s="135">
        <f t="shared" si="13"/>
        <v>13.69</v>
      </c>
      <c r="E116" s="135">
        <f t="shared" si="17"/>
        <v>799.44645946166679</v>
      </c>
      <c r="F116" s="135">
        <f t="shared" si="20"/>
        <v>813.13</v>
      </c>
      <c r="G116" s="134">
        <f t="shared" si="14"/>
        <v>4031.3374004707366</v>
      </c>
      <c r="L116" s="182">
        <f t="shared" si="23"/>
        <v>48366</v>
      </c>
      <c r="M116" s="140">
        <v>103</v>
      </c>
      <c r="N116" s="148">
        <f t="shared" si="15"/>
        <v>3200.9308947128211</v>
      </c>
      <c r="O116" s="183">
        <f t="shared" si="18"/>
        <v>9.07</v>
      </c>
      <c r="P116" s="183">
        <f t="shared" si="19"/>
        <v>529.7220792642571</v>
      </c>
      <c r="Q116" s="183">
        <f t="shared" si="21"/>
        <v>538.79</v>
      </c>
      <c r="R116" s="148">
        <f t="shared" si="16"/>
        <v>2671.2088154485641</v>
      </c>
    </row>
    <row r="117" spans="1:18" x14ac:dyDescent="0.35">
      <c r="A117" s="132">
        <f t="shared" si="22"/>
        <v>48396</v>
      </c>
      <c r="B117" s="133">
        <v>104</v>
      </c>
      <c r="C117" s="134">
        <f t="shared" si="12"/>
        <v>4031.3374004707366</v>
      </c>
      <c r="D117" s="135">
        <f t="shared" si="13"/>
        <v>11.42</v>
      </c>
      <c r="E117" s="135">
        <f t="shared" si="17"/>
        <v>801.71155776347484</v>
      </c>
      <c r="F117" s="135">
        <f t="shared" si="20"/>
        <v>813.13</v>
      </c>
      <c r="G117" s="134">
        <f t="shared" si="14"/>
        <v>3229.6258427072617</v>
      </c>
      <c r="L117" s="182">
        <f t="shared" si="23"/>
        <v>48396</v>
      </c>
      <c r="M117" s="140">
        <v>104</v>
      </c>
      <c r="N117" s="148">
        <f t="shared" si="15"/>
        <v>2671.2088154485641</v>
      </c>
      <c r="O117" s="183">
        <f t="shared" si="18"/>
        <v>7.57</v>
      </c>
      <c r="P117" s="183">
        <f t="shared" si="19"/>
        <v>531.22295848883914</v>
      </c>
      <c r="Q117" s="183">
        <f t="shared" si="21"/>
        <v>538.79</v>
      </c>
      <c r="R117" s="148">
        <f t="shared" si="16"/>
        <v>2139.985856959725</v>
      </c>
    </row>
    <row r="118" spans="1:18" x14ac:dyDescent="0.35">
      <c r="A118" s="132">
        <f t="shared" si="22"/>
        <v>48427</v>
      </c>
      <c r="B118" s="133">
        <v>105</v>
      </c>
      <c r="C118" s="134">
        <f t="shared" si="12"/>
        <v>3229.6258427072617</v>
      </c>
      <c r="D118" s="135">
        <f t="shared" si="13"/>
        <v>9.15</v>
      </c>
      <c r="E118" s="135">
        <f t="shared" si="17"/>
        <v>803.98307384380462</v>
      </c>
      <c r="F118" s="135">
        <f t="shared" si="20"/>
        <v>813.13</v>
      </c>
      <c r="G118" s="134">
        <f t="shared" si="14"/>
        <v>2425.6427688634571</v>
      </c>
      <c r="L118" s="182">
        <f t="shared" si="23"/>
        <v>48427</v>
      </c>
      <c r="M118" s="140">
        <v>105</v>
      </c>
      <c r="N118" s="148">
        <f t="shared" si="15"/>
        <v>2139.985856959725</v>
      </c>
      <c r="O118" s="183">
        <f t="shared" si="18"/>
        <v>6.06</v>
      </c>
      <c r="P118" s="183">
        <f t="shared" si="19"/>
        <v>532.72809020455747</v>
      </c>
      <c r="Q118" s="183">
        <f t="shared" si="21"/>
        <v>538.79</v>
      </c>
      <c r="R118" s="148">
        <f t="shared" si="16"/>
        <v>1607.2577667551675</v>
      </c>
    </row>
    <row r="119" spans="1:18" x14ac:dyDescent="0.35">
      <c r="A119" s="132">
        <f t="shared" si="22"/>
        <v>48458</v>
      </c>
      <c r="B119" s="133">
        <v>106</v>
      </c>
      <c r="C119" s="134">
        <f t="shared" si="12"/>
        <v>2425.6427688634571</v>
      </c>
      <c r="D119" s="135">
        <f t="shared" si="13"/>
        <v>6.87</v>
      </c>
      <c r="E119" s="135">
        <f t="shared" si="17"/>
        <v>806.26102588636206</v>
      </c>
      <c r="F119" s="135">
        <f t="shared" si="20"/>
        <v>813.13</v>
      </c>
      <c r="G119" s="134">
        <f t="shared" si="14"/>
        <v>1619.3817429770952</v>
      </c>
      <c r="L119" s="182">
        <f t="shared" si="23"/>
        <v>48458</v>
      </c>
      <c r="M119" s="140">
        <v>106</v>
      </c>
      <c r="N119" s="148">
        <f t="shared" si="15"/>
        <v>1607.2577667551675</v>
      </c>
      <c r="O119" s="183">
        <f t="shared" si="18"/>
        <v>4.55</v>
      </c>
      <c r="P119" s="183">
        <f t="shared" si="19"/>
        <v>534.23748646013712</v>
      </c>
      <c r="Q119" s="183">
        <f t="shared" si="21"/>
        <v>538.79</v>
      </c>
      <c r="R119" s="148">
        <f t="shared" si="16"/>
        <v>1073.0202802950303</v>
      </c>
    </row>
    <row r="120" spans="1:18" x14ac:dyDescent="0.35">
      <c r="A120" s="132">
        <f t="shared" si="22"/>
        <v>48488</v>
      </c>
      <c r="B120" s="133">
        <v>107</v>
      </c>
      <c r="C120" s="134">
        <f t="shared" si="12"/>
        <v>1619.3817429770952</v>
      </c>
      <c r="D120" s="135">
        <f t="shared" si="13"/>
        <v>4.59</v>
      </c>
      <c r="E120" s="135">
        <f t="shared" si="17"/>
        <v>808.54543212637338</v>
      </c>
      <c r="F120" s="135">
        <f t="shared" si="20"/>
        <v>813.13</v>
      </c>
      <c r="G120" s="134">
        <f t="shared" si="14"/>
        <v>810.83631085072182</v>
      </c>
      <c r="L120" s="182">
        <f t="shared" si="23"/>
        <v>48488</v>
      </c>
      <c r="M120" s="140">
        <v>107</v>
      </c>
      <c r="N120" s="148">
        <f t="shared" si="15"/>
        <v>1073.0202802950303</v>
      </c>
      <c r="O120" s="183">
        <f t="shared" si="18"/>
        <v>3.04</v>
      </c>
      <c r="P120" s="183">
        <f t="shared" si="19"/>
        <v>535.75115933844086</v>
      </c>
      <c r="Q120" s="183">
        <f t="shared" si="21"/>
        <v>538.79</v>
      </c>
      <c r="R120" s="148">
        <f t="shared" si="16"/>
        <v>537.2691209565894</v>
      </c>
    </row>
    <row r="121" spans="1:18" x14ac:dyDescent="0.35">
      <c r="A121" s="132">
        <f t="shared" si="22"/>
        <v>48519</v>
      </c>
      <c r="B121" s="133">
        <v>108</v>
      </c>
      <c r="C121" s="134">
        <f t="shared" si="12"/>
        <v>810.83631085072182</v>
      </c>
      <c r="D121" s="135">
        <f t="shared" si="13"/>
        <v>2.2999999999999998</v>
      </c>
      <c r="E121" s="135">
        <f t="shared" si="17"/>
        <v>810.83631085073148</v>
      </c>
      <c r="F121" s="135">
        <f t="shared" si="20"/>
        <v>813.13</v>
      </c>
      <c r="G121" s="134">
        <f t="shared" si="14"/>
        <v>-9.6633812063373625E-12</v>
      </c>
      <c r="L121" s="182">
        <f t="shared" si="23"/>
        <v>48519</v>
      </c>
      <c r="M121" s="140">
        <v>108</v>
      </c>
      <c r="N121" s="148">
        <f t="shared" si="15"/>
        <v>537.2691209565894</v>
      </c>
      <c r="O121" s="183">
        <f t="shared" si="18"/>
        <v>1.52</v>
      </c>
      <c r="P121" s="183">
        <f t="shared" si="19"/>
        <v>537.26912095656644</v>
      </c>
      <c r="Q121" s="183">
        <f t="shared" si="21"/>
        <v>538.79</v>
      </c>
      <c r="R121" s="148">
        <f t="shared" si="16"/>
        <v>2.2964741219766438E-11</v>
      </c>
    </row>
    <row r="122" spans="1:18" x14ac:dyDescent="0.35">
      <c r="A122" s="132"/>
      <c r="B122" s="133"/>
      <c r="C122" s="134"/>
      <c r="D122" s="135"/>
      <c r="E122" s="135"/>
      <c r="F122" s="135"/>
      <c r="G122" s="134"/>
      <c r="L122" s="182"/>
      <c r="M122" s="140"/>
      <c r="N122" s="148"/>
      <c r="O122" s="183"/>
      <c r="P122" s="183"/>
      <c r="Q122" s="183"/>
      <c r="R122" s="148"/>
    </row>
    <row r="123" spans="1:18" x14ac:dyDescent="0.35">
      <c r="A123" s="132"/>
      <c r="B123" s="133"/>
      <c r="C123" s="134"/>
      <c r="D123" s="135"/>
      <c r="E123" s="135"/>
      <c r="F123" s="135"/>
      <c r="G123" s="134"/>
      <c r="L123" s="182"/>
      <c r="M123" s="140"/>
      <c r="N123" s="148"/>
      <c r="O123" s="183"/>
      <c r="P123" s="183"/>
      <c r="Q123" s="183"/>
      <c r="R123" s="148"/>
    </row>
    <row r="124" spans="1:18" x14ac:dyDescent="0.35">
      <c r="A124" s="132"/>
      <c r="B124" s="133"/>
      <c r="C124" s="134"/>
      <c r="D124" s="135"/>
      <c r="E124" s="135"/>
      <c r="F124" s="135"/>
      <c r="G124" s="134"/>
      <c r="L124" s="182"/>
      <c r="M124" s="140"/>
      <c r="N124" s="148"/>
      <c r="O124" s="183"/>
      <c r="P124" s="183"/>
      <c r="Q124" s="183"/>
      <c r="R124" s="148"/>
    </row>
    <row r="125" spans="1:18" x14ac:dyDescent="0.35">
      <c r="A125" s="132"/>
      <c r="B125" s="133"/>
      <c r="C125" s="134"/>
      <c r="D125" s="135"/>
      <c r="E125" s="135"/>
      <c r="F125" s="135"/>
      <c r="G125" s="134"/>
      <c r="L125" s="182"/>
      <c r="M125" s="140"/>
      <c r="N125" s="148"/>
      <c r="O125" s="183"/>
      <c r="P125" s="183"/>
      <c r="Q125" s="183"/>
      <c r="R125" s="148"/>
    </row>
    <row r="126" spans="1:18" x14ac:dyDescent="0.35">
      <c r="A126" s="132"/>
      <c r="B126" s="133"/>
      <c r="C126" s="134"/>
      <c r="D126" s="135"/>
      <c r="E126" s="135"/>
      <c r="F126" s="135"/>
      <c r="G126" s="134"/>
      <c r="L126" s="182"/>
      <c r="M126" s="140"/>
      <c r="N126" s="148"/>
      <c r="O126" s="183"/>
      <c r="P126" s="183"/>
      <c r="Q126" s="183"/>
      <c r="R126" s="148"/>
    </row>
    <row r="127" spans="1:18" x14ac:dyDescent="0.35">
      <c r="A127" s="132"/>
      <c r="B127" s="133"/>
      <c r="C127" s="134"/>
      <c r="D127" s="135"/>
      <c r="E127" s="135"/>
      <c r="F127" s="135"/>
      <c r="G127" s="134"/>
      <c r="L127" s="182"/>
      <c r="M127" s="140"/>
      <c r="N127" s="148"/>
      <c r="O127" s="183"/>
      <c r="P127" s="183"/>
      <c r="Q127" s="183"/>
      <c r="R127" s="148"/>
    </row>
    <row r="128" spans="1:18" x14ac:dyDescent="0.35">
      <c r="A128" s="132"/>
      <c r="B128" s="133"/>
      <c r="C128" s="134"/>
      <c r="D128" s="135"/>
      <c r="E128" s="135"/>
      <c r="F128" s="135"/>
      <c r="G128" s="134"/>
      <c r="L128" s="182"/>
      <c r="M128" s="140"/>
      <c r="N128" s="148"/>
      <c r="O128" s="183"/>
      <c r="P128" s="183"/>
      <c r="Q128" s="183"/>
      <c r="R128" s="148"/>
    </row>
    <row r="129" spans="1:18" x14ac:dyDescent="0.35">
      <c r="A129" s="132"/>
      <c r="B129" s="133"/>
      <c r="C129" s="134"/>
      <c r="D129" s="135"/>
      <c r="E129" s="135"/>
      <c r="F129" s="135"/>
      <c r="G129" s="134"/>
      <c r="L129" s="182"/>
      <c r="M129" s="140"/>
      <c r="N129" s="148"/>
      <c r="O129" s="183"/>
      <c r="P129" s="183"/>
      <c r="Q129" s="183"/>
      <c r="R129" s="148"/>
    </row>
    <row r="130" spans="1:18" x14ac:dyDescent="0.35">
      <c r="A130" s="132"/>
      <c r="B130" s="133"/>
      <c r="C130" s="134"/>
      <c r="D130" s="135"/>
      <c r="E130" s="135"/>
      <c r="F130" s="135"/>
      <c r="G130" s="134"/>
      <c r="L130" s="182"/>
      <c r="M130" s="140"/>
      <c r="N130" s="148"/>
      <c r="O130" s="183"/>
      <c r="P130" s="183"/>
      <c r="Q130" s="183"/>
      <c r="R130" s="148"/>
    </row>
    <row r="131" spans="1:18" x14ac:dyDescent="0.35">
      <c r="A131" s="132"/>
      <c r="B131" s="133"/>
      <c r="C131" s="134"/>
      <c r="D131" s="135"/>
      <c r="E131" s="135"/>
      <c r="F131" s="135"/>
      <c r="G131" s="134"/>
      <c r="L131" s="182"/>
      <c r="M131" s="140"/>
      <c r="N131" s="148"/>
      <c r="O131" s="183"/>
      <c r="P131" s="183"/>
      <c r="Q131" s="183"/>
      <c r="R131" s="148"/>
    </row>
    <row r="132" spans="1:18" x14ac:dyDescent="0.35">
      <c r="A132" s="132"/>
      <c r="B132" s="133"/>
      <c r="C132" s="134"/>
      <c r="D132" s="135"/>
      <c r="E132" s="135"/>
      <c r="F132" s="135"/>
      <c r="G132" s="134"/>
      <c r="L132" s="182"/>
      <c r="M132" s="140"/>
      <c r="N132" s="148"/>
      <c r="O132" s="183"/>
      <c r="P132" s="183"/>
      <c r="Q132" s="183"/>
      <c r="R132" s="148"/>
    </row>
    <row r="133" spans="1:18" x14ac:dyDescent="0.35">
      <c r="A133" s="132"/>
      <c r="B133" s="133"/>
      <c r="C133" s="134"/>
      <c r="D133" s="135"/>
      <c r="E133" s="135"/>
      <c r="F133" s="135"/>
      <c r="G133" s="134"/>
      <c r="L133" s="182"/>
      <c r="M133" s="140"/>
      <c r="N133" s="148"/>
      <c r="O133" s="183"/>
      <c r="P133" s="183"/>
      <c r="Q133" s="183"/>
      <c r="R133" s="14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FDB16-EDED-4047-840A-F9FC23DE48A0}">
  <sheetPr codeName="Sheet64"/>
  <dimension ref="A1:R133"/>
  <sheetViews>
    <sheetView showOutlineSymbols="0" showWhiteSpace="0"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6" width="14.7265625" style="88" customWidth="1"/>
    <col min="7" max="7" width="14.7265625" style="146" customWidth="1"/>
    <col min="8" max="11" width="9.1796875" style="88"/>
    <col min="12" max="12" width="9.1796875" style="163"/>
    <col min="13" max="13" width="11.26953125" style="163" customWidth="1"/>
    <col min="14" max="14" width="18.81640625" style="163" customWidth="1"/>
    <col min="15" max="15" width="14.26953125" style="163" customWidth="1"/>
    <col min="16" max="17" width="14.7265625" style="163" customWidth="1"/>
    <col min="18" max="18" width="14.7265625" style="224" customWidth="1"/>
    <col min="19" max="16384" width="9.1796875" style="88"/>
  </cols>
  <sheetData>
    <row r="1" spans="1:18" x14ac:dyDescent="0.35">
      <c r="A1" s="86"/>
      <c r="B1" s="86"/>
      <c r="C1" s="86"/>
      <c r="D1" s="86"/>
      <c r="E1" s="86"/>
      <c r="F1" s="86"/>
      <c r="G1" s="227"/>
      <c r="L1" s="138"/>
      <c r="M1" s="138"/>
      <c r="N1" s="138"/>
      <c r="O1" s="138"/>
      <c r="P1" s="138"/>
      <c r="Q1" s="138"/>
      <c r="R1" s="221"/>
    </row>
    <row r="2" spans="1:18" x14ac:dyDescent="0.35">
      <c r="A2" s="86"/>
      <c r="B2" s="86"/>
      <c r="C2" s="86"/>
      <c r="D2" s="86"/>
      <c r="E2" s="86"/>
      <c r="F2" s="89"/>
      <c r="G2" s="228"/>
      <c r="L2" s="138"/>
      <c r="M2" s="138"/>
      <c r="N2" s="138"/>
      <c r="O2" s="138"/>
      <c r="P2" s="138"/>
      <c r="Q2" s="140"/>
      <c r="R2" s="222"/>
    </row>
    <row r="3" spans="1:18" x14ac:dyDescent="0.35">
      <c r="A3" s="86"/>
      <c r="B3" s="86"/>
      <c r="C3" s="86"/>
      <c r="D3" s="86"/>
      <c r="E3" s="86"/>
      <c r="F3" s="89"/>
      <c r="G3" s="228"/>
      <c r="L3" s="138"/>
      <c r="M3" s="138"/>
      <c r="N3" s="138"/>
      <c r="O3" s="138"/>
      <c r="P3" s="138"/>
      <c r="Q3" s="140"/>
      <c r="R3" s="222"/>
    </row>
    <row r="4" spans="1:18" ht="21" x14ac:dyDescent="0.5">
      <c r="A4" s="86"/>
      <c r="B4" s="142" t="s">
        <v>62</v>
      </c>
      <c r="C4" s="86"/>
      <c r="D4" s="86"/>
      <c r="E4" s="143"/>
      <c r="F4" s="144" t="s">
        <v>5</v>
      </c>
      <c r="G4" s="229"/>
      <c r="K4" s="146"/>
      <c r="L4" s="138"/>
      <c r="M4" s="147" t="s">
        <v>85</v>
      </c>
      <c r="N4" s="138"/>
      <c r="O4" s="138"/>
      <c r="P4" s="140"/>
      <c r="Q4" s="148"/>
      <c r="R4" s="223"/>
    </row>
    <row r="5" spans="1:18" x14ac:dyDescent="0.35">
      <c r="A5" s="86"/>
      <c r="B5" s="86"/>
      <c r="C5" s="86"/>
      <c r="D5" s="86"/>
      <c r="E5" s="86"/>
      <c r="F5" s="134"/>
      <c r="G5" s="230"/>
      <c r="K5" s="149"/>
      <c r="L5" s="138"/>
      <c r="M5" s="138"/>
      <c r="N5" s="138"/>
      <c r="O5" s="138"/>
      <c r="P5" s="138"/>
      <c r="Q5" s="148"/>
      <c r="R5" s="223"/>
    </row>
    <row r="6" spans="1:18" x14ac:dyDescent="0.35">
      <c r="A6" s="86"/>
      <c r="B6" s="150" t="s">
        <v>65</v>
      </c>
      <c r="C6" s="151"/>
      <c r="D6" s="152"/>
      <c r="E6" s="107">
        <v>45536</v>
      </c>
      <c r="F6" s="153"/>
      <c r="G6" s="230"/>
      <c r="K6" s="154"/>
      <c r="L6" s="138"/>
      <c r="M6" s="155" t="s">
        <v>65</v>
      </c>
      <c r="N6" s="156"/>
      <c r="O6" s="157"/>
      <c r="P6" s="158">
        <f>E6</f>
        <v>45536</v>
      </c>
      <c r="Q6" s="159"/>
      <c r="R6" s="223"/>
    </row>
    <row r="7" spans="1:18" x14ac:dyDescent="0.35">
      <c r="A7" s="86"/>
      <c r="B7" s="160" t="s">
        <v>67</v>
      </c>
      <c r="C7" s="133"/>
      <c r="E7" s="111">
        <v>99</v>
      </c>
      <c r="F7" s="161" t="s">
        <v>68</v>
      </c>
      <c r="G7" s="230"/>
      <c r="K7" s="137"/>
      <c r="L7" s="138"/>
      <c r="M7" s="162" t="s">
        <v>67</v>
      </c>
      <c r="N7" s="140"/>
      <c r="P7" s="164">
        <f>E7</f>
        <v>99</v>
      </c>
      <c r="Q7" s="165" t="s">
        <v>68</v>
      </c>
    </row>
    <row r="8" spans="1:18" x14ac:dyDescent="0.35">
      <c r="A8" s="86"/>
      <c r="B8" s="160" t="s">
        <v>75</v>
      </c>
      <c r="C8" s="133"/>
      <c r="D8" s="166">
        <f>E6-1</f>
        <v>45535</v>
      </c>
      <c r="E8" s="184">
        <v>156143.72446236367</v>
      </c>
      <c r="F8" s="161" t="s">
        <v>71</v>
      </c>
      <c r="G8" s="230"/>
      <c r="K8" s="137"/>
      <c r="L8" s="138"/>
      <c r="M8" s="162" t="s">
        <v>86</v>
      </c>
      <c r="N8" s="140"/>
      <c r="O8" s="167">
        <f>P6-1</f>
        <v>45535</v>
      </c>
      <c r="P8" s="168">
        <v>145703.33586778835</v>
      </c>
      <c r="Q8" s="165" t="s">
        <v>71</v>
      </c>
    </row>
    <row r="9" spans="1:18" x14ac:dyDescent="0.35">
      <c r="A9" s="86"/>
      <c r="B9" s="160" t="s">
        <v>76</v>
      </c>
      <c r="C9" s="133"/>
      <c r="D9" s="166">
        <f>EDATE(D8,E7)</f>
        <v>48548</v>
      </c>
      <c r="E9" s="184">
        <v>0</v>
      </c>
      <c r="F9" s="161" t="s">
        <v>71</v>
      </c>
      <c r="G9" s="230"/>
      <c r="K9" s="137"/>
      <c r="L9" s="138"/>
      <c r="M9" s="162" t="s">
        <v>87</v>
      </c>
      <c r="N9" s="140"/>
      <c r="O9" s="167">
        <f>EDATE(O8,P7)</f>
        <v>48548</v>
      </c>
      <c r="P9" s="168">
        <v>0</v>
      </c>
      <c r="Q9" s="165" t="s">
        <v>71</v>
      </c>
      <c r="R9" s="225"/>
    </row>
    <row r="10" spans="1:18" x14ac:dyDescent="0.35">
      <c r="A10" s="86"/>
      <c r="B10" s="123" t="s">
        <v>77</v>
      </c>
      <c r="C10" s="124"/>
      <c r="D10" s="125"/>
      <c r="E10" s="126">
        <v>3.4000000000000002E-2</v>
      </c>
      <c r="F10" s="127"/>
      <c r="G10" s="231"/>
      <c r="K10" s="137"/>
      <c r="L10" s="138"/>
      <c r="M10" s="172" t="s">
        <v>77</v>
      </c>
      <c r="N10" s="173"/>
      <c r="O10" s="174"/>
      <c r="P10" s="175">
        <v>3.4000000000000002E-2</v>
      </c>
      <c r="Q10" s="176"/>
      <c r="R10" s="223"/>
    </row>
    <row r="11" spans="1:18" x14ac:dyDescent="0.35">
      <c r="A11" s="86"/>
      <c r="B11" s="177"/>
      <c r="C11" s="133"/>
      <c r="E11" s="178"/>
      <c r="F11" s="177"/>
      <c r="G11" s="231"/>
      <c r="K11" s="137"/>
      <c r="L11" s="138"/>
      <c r="M11" s="164"/>
      <c r="N11" s="140"/>
      <c r="P11" s="179"/>
      <c r="Q11" s="164"/>
      <c r="R11" s="223"/>
    </row>
    <row r="12" spans="1:18" x14ac:dyDescent="0.35">
      <c r="E12" s="178"/>
      <c r="K12" s="137"/>
    </row>
    <row r="13" spans="1:18" ht="15" thickBot="1" x14ac:dyDescent="0.4">
      <c r="A13" s="180" t="s">
        <v>78</v>
      </c>
      <c r="B13" s="180" t="s">
        <v>79</v>
      </c>
      <c r="C13" s="180" t="s">
        <v>80</v>
      </c>
      <c r="D13" s="180" t="s">
        <v>81</v>
      </c>
      <c r="E13" s="180" t="s">
        <v>82</v>
      </c>
      <c r="F13" s="180" t="s">
        <v>83</v>
      </c>
      <c r="G13" s="232" t="s">
        <v>84</v>
      </c>
      <c r="K13" s="137"/>
      <c r="L13" s="181" t="s">
        <v>78</v>
      </c>
      <c r="M13" s="181" t="s">
        <v>79</v>
      </c>
      <c r="N13" s="181" t="s">
        <v>80</v>
      </c>
      <c r="O13" s="181" t="s">
        <v>81</v>
      </c>
      <c r="P13" s="181" t="s">
        <v>82</v>
      </c>
      <c r="Q13" s="181" t="s">
        <v>83</v>
      </c>
      <c r="R13" s="226" t="s">
        <v>84</v>
      </c>
    </row>
    <row r="14" spans="1:18" x14ac:dyDescent="0.35">
      <c r="A14" s="132">
        <f>E6</f>
        <v>45536</v>
      </c>
      <c r="B14" s="133">
        <v>1</v>
      </c>
      <c r="C14" s="134">
        <f>E8</f>
        <v>156143.72446236367</v>
      </c>
      <c r="D14" s="135">
        <f>ROUND(C14*$E$10/12,2)</f>
        <v>442.41</v>
      </c>
      <c r="E14" s="135">
        <f t="shared" ref="E14:E77" si="0">PPMT($E$10/12,B14,$E$7,-$E$8,$E$9,0)</f>
        <v>1368.5522225728707</v>
      </c>
      <c r="F14" s="135">
        <f>ROUND(PMT($E$10/12,E7,-E8,E9),2)</f>
        <v>1810.96</v>
      </c>
      <c r="G14" s="134">
        <f>C14-E14</f>
        <v>154775.17223979079</v>
      </c>
      <c r="K14" s="137"/>
      <c r="L14" s="182">
        <f>P6</f>
        <v>45536</v>
      </c>
      <c r="M14" s="140">
        <v>1</v>
      </c>
      <c r="N14" s="148">
        <f>P8</f>
        <v>145703.33586778835</v>
      </c>
      <c r="O14" s="183">
        <f>ROUND(N14*$P$10/12,2)</f>
        <v>412.83</v>
      </c>
      <c r="P14" s="183">
        <f>PPMT($P$10/12,M14,$P$7,-$P$8,$P$9,0)</f>
        <v>1277.0453940735001</v>
      </c>
      <c r="Q14" s="183">
        <f>ROUND(PMT($P$10/12,P7,-P8,P9),2)</f>
        <v>1689.87</v>
      </c>
      <c r="R14" s="148">
        <f>N14-P14</f>
        <v>144426.29047371485</v>
      </c>
    </row>
    <row r="15" spans="1:18" x14ac:dyDescent="0.35">
      <c r="A15" s="132">
        <f>EDATE(A14,1)</f>
        <v>45566</v>
      </c>
      <c r="B15" s="133">
        <v>2</v>
      </c>
      <c r="C15" s="134">
        <f>G14</f>
        <v>154775.17223979079</v>
      </c>
      <c r="D15" s="135">
        <f t="shared" ref="D15:D72" si="1">ROUND(C15*$E$10/12,2)</f>
        <v>438.53</v>
      </c>
      <c r="E15" s="135">
        <f t="shared" si="0"/>
        <v>1372.4297872034938</v>
      </c>
      <c r="F15" s="135">
        <f>F14</f>
        <v>1810.96</v>
      </c>
      <c r="G15" s="134">
        <f t="shared" ref="G15:G72" si="2">C15-E15</f>
        <v>153402.74245258729</v>
      </c>
      <c r="K15" s="137"/>
      <c r="L15" s="182">
        <f>EDATE(L14,1)</f>
        <v>45566</v>
      </c>
      <c r="M15" s="140">
        <v>2</v>
      </c>
      <c r="N15" s="148">
        <f>R14</f>
        <v>144426.29047371485</v>
      </c>
      <c r="O15" s="183">
        <f t="shared" ref="O15:O78" si="3">ROUND(N15*$P$10/12,2)</f>
        <v>409.21</v>
      </c>
      <c r="P15" s="183">
        <f t="shared" ref="P15:P78" si="4">PPMT($P$10/12,M15,$P$7,-$P$8,$P$9,0)</f>
        <v>1280.6636893567083</v>
      </c>
      <c r="Q15" s="183">
        <f>Q14</f>
        <v>1689.87</v>
      </c>
      <c r="R15" s="148">
        <f t="shared" ref="R15:R72" si="5">N15-P15</f>
        <v>143145.62678435814</v>
      </c>
    </row>
    <row r="16" spans="1:18" x14ac:dyDescent="0.35">
      <c r="A16" s="132">
        <f>EDATE(A15,1)</f>
        <v>45597</v>
      </c>
      <c r="B16" s="133">
        <v>3</v>
      </c>
      <c r="C16" s="134">
        <f>G15</f>
        <v>153402.74245258729</v>
      </c>
      <c r="D16" s="135">
        <f t="shared" si="1"/>
        <v>434.64</v>
      </c>
      <c r="E16" s="135">
        <f t="shared" si="0"/>
        <v>1376.3183382672373</v>
      </c>
      <c r="F16" s="135">
        <f t="shared" ref="F16:F79" si="6">F15</f>
        <v>1810.96</v>
      </c>
      <c r="G16" s="134">
        <f t="shared" si="2"/>
        <v>152026.42411432005</v>
      </c>
      <c r="K16" s="137"/>
      <c r="L16" s="182">
        <f>EDATE(L15,1)</f>
        <v>45597</v>
      </c>
      <c r="M16" s="140">
        <v>3</v>
      </c>
      <c r="N16" s="148">
        <f>R15</f>
        <v>143145.62678435814</v>
      </c>
      <c r="O16" s="183">
        <f t="shared" si="3"/>
        <v>405.58</v>
      </c>
      <c r="P16" s="183">
        <f t="shared" si="4"/>
        <v>1284.2922364765525</v>
      </c>
      <c r="Q16" s="183">
        <f t="shared" ref="Q16:Q79" si="7">Q15</f>
        <v>1689.87</v>
      </c>
      <c r="R16" s="148">
        <f t="shared" si="5"/>
        <v>141861.33454788159</v>
      </c>
    </row>
    <row r="17" spans="1:18" x14ac:dyDescent="0.35">
      <c r="A17" s="132">
        <f t="shared" ref="A17:A80" si="8">EDATE(A16,1)</f>
        <v>45627</v>
      </c>
      <c r="B17" s="133">
        <v>4</v>
      </c>
      <c r="C17" s="134">
        <f t="shared" ref="C17:C72" si="9">G16</f>
        <v>152026.42411432005</v>
      </c>
      <c r="D17" s="135">
        <f t="shared" si="1"/>
        <v>430.74</v>
      </c>
      <c r="E17" s="135">
        <f t="shared" si="0"/>
        <v>1380.2179068923276</v>
      </c>
      <c r="F17" s="135">
        <f t="shared" si="6"/>
        <v>1810.96</v>
      </c>
      <c r="G17" s="134">
        <f t="shared" si="2"/>
        <v>150646.20620742772</v>
      </c>
      <c r="K17" s="137"/>
      <c r="L17" s="182">
        <f t="shared" ref="L17:L80" si="10">EDATE(L16,1)</f>
        <v>45627</v>
      </c>
      <c r="M17" s="140">
        <v>4</v>
      </c>
      <c r="N17" s="148">
        <f t="shared" ref="N17:N72" si="11">R16</f>
        <v>141861.33454788159</v>
      </c>
      <c r="O17" s="183">
        <f t="shared" si="3"/>
        <v>401.94</v>
      </c>
      <c r="P17" s="183">
        <f t="shared" si="4"/>
        <v>1287.9310644799027</v>
      </c>
      <c r="Q17" s="183">
        <f t="shared" si="7"/>
        <v>1689.87</v>
      </c>
      <c r="R17" s="148">
        <f t="shared" si="5"/>
        <v>140573.40348340169</v>
      </c>
    </row>
    <row r="18" spans="1:18" x14ac:dyDescent="0.35">
      <c r="A18" s="132">
        <f t="shared" si="8"/>
        <v>45658</v>
      </c>
      <c r="B18" s="133">
        <v>5</v>
      </c>
      <c r="C18" s="134">
        <f t="shared" si="9"/>
        <v>150646.20620742772</v>
      </c>
      <c r="D18" s="135">
        <f t="shared" si="1"/>
        <v>426.83</v>
      </c>
      <c r="E18" s="135">
        <f t="shared" si="0"/>
        <v>1384.1285242951892</v>
      </c>
      <c r="F18" s="135">
        <f t="shared" si="6"/>
        <v>1810.96</v>
      </c>
      <c r="G18" s="134">
        <f t="shared" si="2"/>
        <v>149262.07768313252</v>
      </c>
      <c r="K18" s="137"/>
      <c r="L18" s="182">
        <f t="shared" si="10"/>
        <v>45658</v>
      </c>
      <c r="M18" s="140">
        <v>5</v>
      </c>
      <c r="N18" s="148">
        <f t="shared" si="11"/>
        <v>140573.40348340169</v>
      </c>
      <c r="O18" s="183">
        <f t="shared" si="3"/>
        <v>398.29</v>
      </c>
      <c r="P18" s="183">
        <f t="shared" si="4"/>
        <v>1291.5802024959291</v>
      </c>
      <c r="Q18" s="183">
        <f t="shared" si="7"/>
        <v>1689.87</v>
      </c>
      <c r="R18" s="148">
        <f t="shared" si="5"/>
        <v>139281.82328090575</v>
      </c>
    </row>
    <row r="19" spans="1:18" x14ac:dyDescent="0.35">
      <c r="A19" s="132">
        <f t="shared" si="8"/>
        <v>45689</v>
      </c>
      <c r="B19" s="133">
        <v>6</v>
      </c>
      <c r="C19" s="134">
        <f t="shared" si="9"/>
        <v>149262.07768313252</v>
      </c>
      <c r="D19" s="135">
        <f t="shared" si="1"/>
        <v>422.91</v>
      </c>
      <c r="E19" s="135">
        <f t="shared" si="0"/>
        <v>1388.0502217806925</v>
      </c>
      <c r="F19" s="135">
        <f t="shared" si="6"/>
        <v>1810.96</v>
      </c>
      <c r="G19" s="134">
        <f t="shared" si="2"/>
        <v>147874.02746135183</v>
      </c>
      <c r="K19" s="137"/>
      <c r="L19" s="182">
        <f t="shared" si="10"/>
        <v>45689</v>
      </c>
      <c r="M19" s="140">
        <v>6</v>
      </c>
      <c r="N19" s="148">
        <f t="shared" si="11"/>
        <v>139281.82328090575</v>
      </c>
      <c r="O19" s="183">
        <f t="shared" si="3"/>
        <v>394.63</v>
      </c>
      <c r="P19" s="183">
        <f t="shared" si="4"/>
        <v>1295.2396797363344</v>
      </c>
      <c r="Q19" s="183">
        <f t="shared" si="7"/>
        <v>1689.87</v>
      </c>
      <c r="R19" s="148">
        <f t="shared" si="5"/>
        <v>137986.5836011694</v>
      </c>
    </row>
    <row r="20" spans="1:18" x14ac:dyDescent="0.35">
      <c r="A20" s="132">
        <f t="shared" si="8"/>
        <v>45717</v>
      </c>
      <c r="B20" s="133">
        <v>7</v>
      </c>
      <c r="C20" s="134">
        <f t="shared" si="9"/>
        <v>147874.02746135183</v>
      </c>
      <c r="D20" s="135">
        <f t="shared" si="1"/>
        <v>418.98</v>
      </c>
      <c r="E20" s="135">
        <f t="shared" si="0"/>
        <v>1391.9830307424045</v>
      </c>
      <c r="F20" s="135">
        <f t="shared" si="6"/>
        <v>1810.96</v>
      </c>
      <c r="G20" s="134">
        <f t="shared" si="2"/>
        <v>146482.04443060941</v>
      </c>
      <c r="K20" s="137"/>
      <c r="L20" s="182">
        <f t="shared" si="10"/>
        <v>45717</v>
      </c>
      <c r="M20" s="140">
        <v>7</v>
      </c>
      <c r="N20" s="148">
        <f t="shared" si="11"/>
        <v>137986.5836011694</v>
      </c>
      <c r="O20" s="183">
        <f t="shared" si="3"/>
        <v>390.96</v>
      </c>
      <c r="P20" s="183">
        <f t="shared" si="4"/>
        <v>1298.9095254955873</v>
      </c>
      <c r="Q20" s="183">
        <f t="shared" si="7"/>
        <v>1689.87</v>
      </c>
      <c r="R20" s="148">
        <f t="shared" si="5"/>
        <v>136687.67407567383</v>
      </c>
    </row>
    <row r="21" spans="1:18" x14ac:dyDescent="0.35">
      <c r="A21" s="132">
        <f>EDATE(A20,1)</f>
        <v>45748</v>
      </c>
      <c r="B21" s="133">
        <v>8</v>
      </c>
      <c r="C21" s="134">
        <f t="shared" si="9"/>
        <v>146482.04443060941</v>
      </c>
      <c r="D21" s="135">
        <f t="shared" si="1"/>
        <v>415.03</v>
      </c>
      <c r="E21" s="135">
        <f t="shared" si="0"/>
        <v>1395.9269826628413</v>
      </c>
      <c r="F21" s="135">
        <f t="shared" si="6"/>
        <v>1810.96</v>
      </c>
      <c r="G21" s="134">
        <f t="shared" si="2"/>
        <v>145086.11744794657</v>
      </c>
      <c r="K21" s="137"/>
      <c r="L21" s="182">
        <f>EDATE(L20,1)</f>
        <v>45748</v>
      </c>
      <c r="M21" s="140">
        <v>8</v>
      </c>
      <c r="N21" s="148">
        <f t="shared" si="11"/>
        <v>136687.67407567383</v>
      </c>
      <c r="O21" s="183">
        <f t="shared" si="3"/>
        <v>387.28</v>
      </c>
      <c r="P21" s="183">
        <f t="shared" si="4"/>
        <v>1302.589769151158</v>
      </c>
      <c r="Q21" s="183">
        <f t="shared" si="7"/>
        <v>1689.87</v>
      </c>
      <c r="R21" s="148">
        <f t="shared" si="5"/>
        <v>135385.08430652268</v>
      </c>
    </row>
    <row r="22" spans="1:18" x14ac:dyDescent="0.35">
      <c r="A22" s="132">
        <f t="shared" si="8"/>
        <v>45778</v>
      </c>
      <c r="B22" s="133">
        <v>9</v>
      </c>
      <c r="C22" s="134">
        <f t="shared" si="9"/>
        <v>145086.11744794657</v>
      </c>
      <c r="D22" s="135">
        <f t="shared" si="1"/>
        <v>411.08</v>
      </c>
      <c r="E22" s="135">
        <f t="shared" si="0"/>
        <v>1399.8821091137193</v>
      </c>
      <c r="F22" s="135">
        <f t="shared" si="6"/>
        <v>1810.96</v>
      </c>
      <c r="G22" s="134">
        <f t="shared" si="2"/>
        <v>143686.23533883286</v>
      </c>
      <c r="K22" s="137"/>
      <c r="L22" s="182">
        <f t="shared" si="10"/>
        <v>45778</v>
      </c>
      <c r="M22" s="140">
        <v>9</v>
      </c>
      <c r="N22" s="148">
        <f t="shared" si="11"/>
        <v>135385.08430652268</v>
      </c>
      <c r="O22" s="183">
        <f t="shared" si="3"/>
        <v>383.59</v>
      </c>
      <c r="P22" s="183">
        <f t="shared" si="4"/>
        <v>1306.2804401637527</v>
      </c>
      <c r="Q22" s="183">
        <f t="shared" si="7"/>
        <v>1689.87</v>
      </c>
      <c r="R22" s="148">
        <f t="shared" si="5"/>
        <v>134078.80386635894</v>
      </c>
    </row>
    <row r="23" spans="1:18" x14ac:dyDescent="0.35">
      <c r="A23" s="132">
        <f t="shared" si="8"/>
        <v>45809</v>
      </c>
      <c r="B23" s="133">
        <v>10</v>
      </c>
      <c r="C23" s="134">
        <f t="shared" si="9"/>
        <v>143686.23533883286</v>
      </c>
      <c r="D23" s="135">
        <f t="shared" si="1"/>
        <v>407.11</v>
      </c>
      <c r="E23" s="135">
        <f t="shared" si="0"/>
        <v>1403.8484417562079</v>
      </c>
      <c r="F23" s="135">
        <f t="shared" si="6"/>
        <v>1810.96</v>
      </c>
      <c r="G23" s="134">
        <f t="shared" si="2"/>
        <v>142282.38689707665</v>
      </c>
      <c r="K23" s="137"/>
      <c r="L23" s="182">
        <f t="shared" si="10"/>
        <v>45809</v>
      </c>
      <c r="M23" s="140">
        <v>10</v>
      </c>
      <c r="N23" s="148">
        <f t="shared" si="11"/>
        <v>134078.80386635894</v>
      </c>
      <c r="O23" s="183">
        <f t="shared" si="3"/>
        <v>379.89</v>
      </c>
      <c r="P23" s="183">
        <f t="shared" si="4"/>
        <v>1309.9815680775503</v>
      </c>
      <c r="Q23" s="183">
        <f t="shared" si="7"/>
        <v>1689.87</v>
      </c>
      <c r="R23" s="148">
        <f t="shared" si="5"/>
        <v>132768.82229828139</v>
      </c>
    </row>
    <row r="24" spans="1:18" x14ac:dyDescent="0.35">
      <c r="A24" s="132">
        <f t="shared" si="8"/>
        <v>45839</v>
      </c>
      <c r="B24" s="133">
        <v>11</v>
      </c>
      <c r="C24" s="134">
        <f t="shared" si="9"/>
        <v>142282.38689707665</v>
      </c>
      <c r="D24" s="135">
        <f t="shared" si="1"/>
        <v>403.13</v>
      </c>
      <c r="E24" s="135">
        <f t="shared" si="0"/>
        <v>1407.826012341184</v>
      </c>
      <c r="F24" s="135">
        <f t="shared" si="6"/>
        <v>1810.96</v>
      </c>
      <c r="G24" s="134">
        <f t="shared" si="2"/>
        <v>140874.56088473546</v>
      </c>
      <c r="L24" s="182">
        <f t="shared" si="10"/>
        <v>45839</v>
      </c>
      <c r="M24" s="140">
        <v>11</v>
      </c>
      <c r="N24" s="148">
        <f t="shared" si="11"/>
        <v>132768.82229828139</v>
      </c>
      <c r="O24" s="183">
        <f t="shared" si="3"/>
        <v>376.18</v>
      </c>
      <c r="P24" s="183">
        <f t="shared" si="4"/>
        <v>1313.6931825204367</v>
      </c>
      <c r="Q24" s="183">
        <f t="shared" si="7"/>
        <v>1689.87</v>
      </c>
      <c r="R24" s="148">
        <f t="shared" si="5"/>
        <v>131455.12911576097</v>
      </c>
    </row>
    <row r="25" spans="1:18" x14ac:dyDescent="0.35">
      <c r="A25" s="132">
        <f t="shared" si="8"/>
        <v>45870</v>
      </c>
      <c r="B25" s="133">
        <v>12</v>
      </c>
      <c r="C25" s="134">
        <f t="shared" si="9"/>
        <v>140874.56088473546</v>
      </c>
      <c r="D25" s="135">
        <f t="shared" si="1"/>
        <v>399.14</v>
      </c>
      <c r="E25" s="135">
        <f t="shared" si="0"/>
        <v>1411.8148527094841</v>
      </c>
      <c r="F25" s="135">
        <f t="shared" si="6"/>
        <v>1810.96</v>
      </c>
      <c r="G25" s="134">
        <f t="shared" si="2"/>
        <v>139462.74603202599</v>
      </c>
      <c r="L25" s="182">
        <f t="shared" si="10"/>
        <v>45870</v>
      </c>
      <c r="M25" s="140">
        <v>12</v>
      </c>
      <c r="N25" s="148">
        <f t="shared" si="11"/>
        <v>131455.12911576097</v>
      </c>
      <c r="O25" s="183">
        <f t="shared" si="3"/>
        <v>372.46</v>
      </c>
      <c r="P25" s="183">
        <f t="shared" si="4"/>
        <v>1317.4153132042447</v>
      </c>
      <c r="Q25" s="183">
        <f t="shared" si="7"/>
        <v>1689.87</v>
      </c>
      <c r="R25" s="148">
        <f t="shared" si="5"/>
        <v>130137.71380255673</v>
      </c>
    </row>
    <row r="26" spans="1:18" x14ac:dyDescent="0.35">
      <c r="A26" s="132">
        <f t="shared" si="8"/>
        <v>45901</v>
      </c>
      <c r="B26" s="133">
        <v>13</v>
      </c>
      <c r="C26" s="134">
        <f t="shared" si="9"/>
        <v>139462.74603202599</v>
      </c>
      <c r="D26" s="135">
        <f t="shared" si="1"/>
        <v>395.14</v>
      </c>
      <c r="E26" s="135">
        <f t="shared" si="0"/>
        <v>1415.8149947921609</v>
      </c>
      <c r="F26" s="135">
        <f t="shared" si="6"/>
        <v>1810.96</v>
      </c>
      <c r="G26" s="134">
        <f t="shared" si="2"/>
        <v>138046.93103723382</v>
      </c>
      <c r="L26" s="182">
        <f t="shared" si="10"/>
        <v>45901</v>
      </c>
      <c r="M26" s="140">
        <v>13</v>
      </c>
      <c r="N26" s="148">
        <f t="shared" si="11"/>
        <v>130137.71380255673</v>
      </c>
      <c r="O26" s="183">
        <f t="shared" si="3"/>
        <v>368.72</v>
      </c>
      <c r="P26" s="183">
        <f t="shared" si="4"/>
        <v>1321.1479899249898</v>
      </c>
      <c r="Q26" s="183">
        <f t="shared" si="7"/>
        <v>1689.87</v>
      </c>
      <c r="R26" s="148">
        <f t="shared" si="5"/>
        <v>128816.56581263174</v>
      </c>
    </row>
    <row r="27" spans="1:18" x14ac:dyDescent="0.35">
      <c r="A27" s="132">
        <f t="shared" si="8"/>
        <v>45931</v>
      </c>
      <c r="B27" s="133">
        <v>14</v>
      </c>
      <c r="C27" s="134">
        <f t="shared" si="9"/>
        <v>138046.93103723382</v>
      </c>
      <c r="D27" s="135">
        <f t="shared" si="1"/>
        <v>391.13</v>
      </c>
      <c r="E27" s="135">
        <f t="shared" si="0"/>
        <v>1419.8264706107386</v>
      </c>
      <c r="F27" s="135">
        <f t="shared" si="6"/>
        <v>1810.96</v>
      </c>
      <c r="G27" s="134">
        <f t="shared" si="2"/>
        <v>136627.10456662308</v>
      </c>
      <c r="L27" s="182">
        <f t="shared" si="10"/>
        <v>45931</v>
      </c>
      <c r="M27" s="140">
        <v>14</v>
      </c>
      <c r="N27" s="148">
        <f t="shared" si="11"/>
        <v>128816.56581263174</v>
      </c>
      <c r="O27" s="183">
        <f t="shared" si="3"/>
        <v>364.98</v>
      </c>
      <c r="P27" s="183">
        <f t="shared" si="4"/>
        <v>1324.8912425631106</v>
      </c>
      <c r="Q27" s="183">
        <f t="shared" si="7"/>
        <v>1689.87</v>
      </c>
      <c r="R27" s="148">
        <f t="shared" si="5"/>
        <v>127491.67457006863</v>
      </c>
    </row>
    <row r="28" spans="1:18" x14ac:dyDescent="0.35">
      <c r="A28" s="132">
        <f t="shared" si="8"/>
        <v>45962</v>
      </c>
      <c r="B28" s="133">
        <v>15</v>
      </c>
      <c r="C28" s="134">
        <f t="shared" si="9"/>
        <v>136627.10456662308</v>
      </c>
      <c r="D28" s="135">
        <f t="shared" si="1"/>
        <v>387.11</v>
      </c>
      <c r="E28" s="135">
        <f t="shared" si="0"/>
        <v>1423.8493122774692</v>
      </c>
      <c r="F28" s="135">
        <f t="shared" si="6"/>
        <v>1810.96</v>
      </c>
      <c r="G28" s="134">
        <f t="shared" si="2"/>
        <v>135203.2552543456</v>
      </c>
      <c r="L28" s="182">
        <f t="shared" si="10"/>
        <v>45962</v>
      </c>
      <c r="M28" s="140">
        <v>15</v>
      </c>
      <c r="N28" s="148">
        <f t="shared" si="11"/>
        <v>127491.67457006863</v>
      </c>
      <c r="O28" s="183">
        <f t="shared" si="3"/>
        <v>361.23</v>
      </c>
      <c r="P28" s="183">
        <f t="shared" si="4"/>
        <v>1328.6451010837061</v>
      </c>
      <c r="Q28" s="183">
        <f t="shared" si="7"/>
        <v>1689.87</v>
      </c>
      <c r="R28" s="148">
        <f t="shared" si="5"/>
        <v>126163.02946898493</v>
      </c>
    </row>
    <row r="29" spans="1:18" x14ac:dyDescent="0.35">
      <c r="A29" s="132">
        <f t="shared" si="8"/>
        <v>45992</v>
      </c>
      <c r="B29" s="133">
        <v>16</v>
      </c>
      <c r="C29" s="134">
        <f t="shared" si="9"/>
        <v>135203.2552543456</v>
      </c>
      <c r="D29" s="135">
        <f t="shared" si="1"/>
        <v>383.08</v>
      </c>
      <c r="E29" s="135">
        <f t="shared" si="0"/>
        <v>1427.8835519955885</v>
      </c>
      <c r="F29" s="135">
        <f t="shared" si="6"/>
        <v>1810.96</v>
      </c>
      <c r="G29" s="134">
        <f t="shared" si="2"/>
        <v>133775.37170235001</v>
      </c>
      <c r="L29" s="182">
        <f t="shared" si="10"/>
        <v>45992</v>
      </c>
      <c r="M29" s="140">
        <v>16</v>
      </c>
      <c r="N29" s="148">
        <f t="shared" si="11"/>
        <v>126163.02946898493</v>
      </c>
      <c r="O29" s="183">
        <f t="shared" si="3"/>
        <v>357.46</v>
      </c>
      <c r="P29" s="183">
        <f t="shared" si="4"/>
        <v>1332.4095955367768</v>
      </c>
      <c r="Q29" s="183">
        <f t="shared" si="7"/>
        <v>1689.87</v>
      </c>
      <c r="R29" s="148">
        <f t="shared" si="5"/>
        <v>124830.61987344814</v>
      </c>
    </row>
    <row r="30" spans="1:18" x14ac:dyDescent="0.35">
      <c r="A30" s="132">
        <f t="shared" si="8"/>
        <v>46023</v>
      </c>
      <c r="B30" s="133">
        <v>17</v>
      </c>
      <c r="C30" s="134">
        <f t="shared" si="9"/>
        <v>133775.37170235001</v>
      </c>
      <c r="D30" s="135">
        <f t="shared" si="1"/>
        <v>379.03</v>
      </c>
      <c r="E30" s="135">
        <f t="shared" si="0"/>
        <v>1431.929222059576</v>
      </c>
      <c r="F30" s="135">
        <f t="shared" si="6"/>
        <v>1810.96</v>
      </c>
      <c r="G30" s="134">
        <f t="shared" si="2"/>
        <v>132343.44248029043</v>
      </c>
      <c r="L30" s="182">
        <f t="shared" si="10"/>
        <v>46023</v>
      </c>
      <c r="M30" s="140">
        <v>17</v>
      </c>
      <c r="N30" s="148">
        <f t="shared" si="11"/>
        <v>124830.61987344814</v>
      </c>
      <c r="O30" s="183">
        <f t="shared" si="3"/>
        <v>353.69</v>
      </c>
      <c r="P30" s="183">
        <f t="shared" si="4"/>
        <v>1336.184756057464</v>
      </c>
      <c r="Q30" s="183">
        <f t="shared" si="7"/>
        <v>1689.87</v>
      </c>
      <c r="R30" s="148">
        <f t="shared" si="5"/>
        <v>123494.43511739068</v>
      </c>
    </row>
    <row r="31" spans="1:18" x14ac:dyDescent="0.35">
      <c r="A31" s="132">
        <f t="shared" si="8"/>
        <v>46054</v>
      </c>
      <c r="B31" s="133">
        <v>18</v>
      </c>
      <c r="C31" s="134">
        <f t="shared" si="9"/>
        <v>132343.44248029043</v>
      </c>
      <c r="D31" s="135">
        <f t="shared" si="1"/>
        <v>374.97</v>
      </c>
      <c r="E31" s="135">
        <f t="shared" si="0"/>
        <v>1435.9863548554115</v>
      </c>
      <c r="F31" s="135">
        <f t="shared" si="6"/>
        <v>1810.96</v>
      </c>
      <c r="G31" s="134">
        <f t="shared" si="2"/>
        <v>130907.45612543501</v>
      </c>
      <c r="L31" s="182">
        <f t="shared" si="10"/>
        <v>46054</v>
      </c>
      <c r="M31" s="140">
        <v>18</v>
      </c>
      <c r="N31" s="148">
        <f t="shared" si="11"/>
        <v>123494.43511739068</v>
      </c>
      <c r="O31" s="183">
        <f t="shared" si="3"/>
        <v>349.9</v>
      </c>
      <c r="P31" s="183">
        <f t="shared" si="4"/>
        <v>1339.9706128662938</v>
      </c>
      <c r="Q31" s="183">
        <f t="shared" si="7"/>
        <v>1689.87</v>
      </c>
      <c r="R31" s="148">
        <f t="shared" si="5"/>
        <v>122154.46450452438</v>
      </c>
    </row>
    <row r="32" spans="1:18" x14ac:dyDescent="0.35">
      <c r="A32" s="132">
        <f t="shared" si="8"/>
        <v>46082</v>
      </c>
      <c r="B32" s="133">
        <v>19</v>
      </c>
      <c r="C32" s="134">
        <f t="shared" si="9"/>
        <v>130907.45612543501</v>
      </c>
      <c r="D32" s="135">
        <f t="shared" si="1"/>
        <v>370.9</v>
      </c>
      <c r="E32" s="135">
        <f t="shared" si="0"/>
        <v>1440.0549828608353</v>
      </c>
      <c r="F32" s="135">
        <f t="shared" si="6"/>
        <v>1810.96</v>
      </c>
      <c r="G32" s="134">
        <f t="shared" si="2"/>
        <v>129467.40114257418</v>
      </c>
      <c r="L32" s="182">
        <f t="shared" si="10"/>
        <v>46082</v>
      </c>
      <c r="M32" s="140">
        <v>19</v>
      </c>
      <c r="N32" s="148">
        <f t="shared" si="11"/>
        <v>122154.46450452438</v>
      </c>
      <c r="O32" s="183">
        <f t="shared" si="3"/>
        <v>346.1</v>
      </c>
      <c r="P32" s="183">
        <f t="shared" si="4"/>
        <v>1343.7671962694149</v>
      </c>
      <c r="Q32" s="183">
        <f t="shared" si="7"/>
        <v>1689.87</v>
      </c>
      <c r="R32" s="148">
        <f t="shared" si="5"/>
        <v>120810.69730825497</v>
      </c>
    </row>
    <row r="33" spans="1:18" x14ac:dyDescent="0.35">
      <c r="A33" s="132">
        <f t="shared" si="8"/>
        <v>46113</v>
      </c>
      <c r="B33" s="133">
        <v>20</v>
      </c>
      <c r="C33" s="134">
        <f t="shared" si="9"/>
        <v>129467.40114257418</v>
      </c>
      <c r="D33" s="135">
        <f t="shared" si="1"/>
        <v>366.82</v>
      </c>
      <c r="E33" s="135">
        <f t="shared" si="0"/>
        <v>1444.1351386456076</v>
      </c>
      <c r="F33" s="135">
        <f t="shared" si="6"/>
        <v>1810.96</v>
      </c>
      <c r="G33" s="134">
        <f t="shared" si="2"/>
        <v>128023.26600392857</v>
      </c>
      <c r="L33" s="182">
        <f t="shared" si="10"/>
        <v>46113</v>
      </c>
      <c r="M33" s="140">
        <v>20</v>
      </c>
      <c r="N33" s="148">
        <f t="shared" si="11"/>
        <v>120810.69730825497</v>
      </c>
      <c r="O33" s="183">
        <f t="shared" si="3"/>
        <v>342.3</v>
      </c>
      <c r="P33" s="183">
        <f t="shared" si="4"/>
        <v>1347.5745366588449</v>
      </c>
      <c r="Q33" s="183">
        <f t="shared" si="7"/>
        <v>1689.87</v>
      </c>
      <c r="R33" s="148">
        <f t="shared" si="5"/>
        <v>119463.12277159613</v>
      </c>
    </row>
    <row r="34" spans="1:18" x14ac:dyDescent="0.35">
      <c r="A34" s="132">
        <f t="shared" si="8"/>
        <v>46143</v>
      </c>
      <c r="B34" s="133">
        <v>21</v>
      </c>
      <c r="C34" s="134">
        <f t="shared" si="9"/>
        <v>128023.26600392857</v>
      </c>
      <c r="D34" s="135">
        <f t="shared" si="1"/>
        <v>362.73</v>
      </c>
      <c r="E34" s="135">
        <f t="shared" si="0"/>
        <v>1448.2268548717702</v>
      </c>
      <c r="F34" s="135">
        <f t="shared" si="6"/>
        <v>1810.96</v>
      </c>
      <c r="G34" s="134">
        <f t="shared" si="2"/>
        <v>126575.0391490568</v>
      </c>
      <c r="L34" s="182">
        <f t="shared" si="10"/>
        <v>46143</v>
      </c>
      <c r="M34" s="140">
        <v>21</v>
      </c>
      <c r="N34" s="148">
        <f t="shared" si="11"/>
        <v>119463.12277159613</v>
      </c>
      <c r="O34" s="183">
        <f t="shared" si="3"/>
        <v>338.48</v>
      </c>
      <c r="P34" s="183">
        <f t="shared" si="4"/>
        <v>1351.3926645127117</v>
      </c>
      <c r="Q34" s="183">
        <f t="shared" si="7"/>
        <v>1689.87</v>
      </c>
      <c r="R34" s="148">
        <f t="shared" si="5"/>
        <v>118111.73010708342</v>
      </c>
    </row>
    <row r="35" spans="1:18" x14ac:dyDescent="0.35">
      <c r="A35" s="132">
        <f t="shared" si="8"/>
        <v>46174</v>
      </c>
      <c r="B35" s="133">
        <v>22</v>
      </c>
      <c r="C35" s="134">
        <f t="shared" si="9"/>
        <v>126575.0391490568</v>
      </c>
      <c r="D35" s="135">
        <f t="shared" si="1"/>
        <v>358.63</v>
      </c>
      <c r="E35" s="135">
        <f t="shared" si="0"/>
        <v>1452.3301642939068</v>
      </c>
      <c r="F35" s="135">
        <f t="shared" si="6"/>
        <v>1810.96</v>
      </c>
      <c r="G35" s="134">
        <f t="shared" si="2"/>
        <v>125122.7089847629</v>
      </c>
      <c r="L35" s="182">
        <f t="shared" si="10"/>
        <v>46174</v>
      </c>
      <c r="M35" s="140">
        <v>22</v>
      </c>
      <c r="N35" s="148">
        <f t="shared" si="11"/>
        <v>118111.73010708342</v>
      </c>
      <c r="O35" s="183">
        <f t="shared" si="3"/>
        <v>334.65</v>
      </c>
      <c r="P35" s="183">
        <f t="shared" si="4"/>
        <v>1355.2216103954977</v>
      </c>
      <c r="Q35" s="183">
        <f t="shared" si="7"/>
        <v>1689.87</v>
      </c>
      <c r="R35" s="148">
        <f t="shared" si="5"/>
        <v>116756.50849668792</v>
      </c>
    </row>
    <row r="36" spans="1:18" x14ac:dyDescent="0.35">
      <c r="A36" s="132">
        <f t="shared" si="8"/>
        <v>46204</v>
      </c>
      <c r="B36" s="133">
        <v>23</v>
      </c>
      <c r="C36" s="134">
        <f t="shared" si="9"/>
        <v>125122.7089847629</v>
      </c>
      <c r="D36" s="135">
        <f t="shared" si="1"/>
        <v>354.51</v>
      </c>
      <c r="E36" s="135">
        <f t="shared" si="0"/>
        <v>1456.4450997594063</v>
      </c>
      <c r="F36" s="135">
        <f t="shared" si="6"/>
        <v>1810.96</v>
      </c>
      <c r="G36" s="134">
        <f t="shared" si="2"/>
        <v>123666.26388500349</v>
      </c>
      <c r="L36" s="182">
        <f t="shared" si="10"/>
        <v>46204</v>
      </c>
      <c r="M36" s="140">
        <v>23</v>
      </c>
      <c r="N36" s="148">
        <f t="shared" si="11"/>
        <v>116756.50849668792</v>
      </c>
      <c r="O36" s="183">
        <f t="shared" si="3"/>
        <v>330.81</v>
      </c>
      <c r="P36" s="183">
        <f t="shared" si="4"/>
        <v>1359.0614049582848</v>
      </c>
      <c r="Q36" s="183">
        <f t="shared" si="7"/>
        <v>1689.87</v>
      </c>
      <c r="R36" s="148">
        <f t="shared" si="5"/>
        <v>115397.44709172964</v>
      </c>
    </row>
    <row r="37" spans="1:18" x14ac:dyDescent="0.35">
      <c r="A37" s="132">
        <f t="shared" si="8"/>
        <v>46235</v>
      </c>
      <c r="B37" s="133">
        <v>24</v>
      </c>
      <c r="C37" s="134">
        <f t="shared" si="9"/>
        <v>123666.26388500349</v>
      </c>
      <c r="D37" s="135">
        <f t="shared" si="1"/>
        <v>350.39</v>
      </c>
      <c r="E37" s="135">
        <f t="shared" si="0"/>
        <v>1460.5716942087247</v>
      </c>
      <c r="F37" s="135">
        <f t="shared" si="6"/>
        <v>1810.96</v>
      </c>
      <c r="G37" s="134">
        <f t="shared" si="2"/>
        <v>122205.69219079475</v>
      </c>
      <c r="L37" s="182">
        <f t="shared" si="10"/>
        <v>46235</v>
      </c>
      <c r="M37" s="140">
        <v>24</v>
      </c>
      <c r="N37" s="148">
        <f t="shared" si="11"/>
        <v>115397.44709172964</v>
      </c>
      <c r="O37" s="183">
        <f t="shared" si="3"/>
        <v>326.95999999999998</v>
      </c>
      <c r="P37" s="183">
        <f t="shared" si="4"/>
        <v>1362.9120789390001</v>
      </c>
      <c r="Q37" s="183">
        <f t="shared" si="7"/>
        <v>1689.87</v>
      </c>
      <c r="R37" s="148">
        <f t="shared" si="5"/>
        <v>114034.53501279064</v>
      </c>
    </row>
    <row r="38" spans="1:18" x14ac:dyDescent="0.35">
      <c r="A38" s="132">
        <f t="shared" si="8"/>
        <v>46266</v>
      </c>
      <c r="B38" s="133">
        <v>25</v>
      </c>
      <c r="C38" s="134">
        <f t="shared" si="9"/>
        <v>122205.69219079475</v>
      </c>
      <c r="D38" s="135">
        <f t="shared" si="1"/>
        <v>346.25</v>
      </c>
      <c r="E38" s="135">
        <f t="shared" si="0"/>
        <v>1464.7099806756494</v>
      </c>
      <c r="F38" s="135">
        <f t="shared" si="6"/>
        <v>1810.96</v>
      </c>
      <c r="G38" s="134">
        <f t="shared" si="2"/>
        <v>120740.98221011911</v>
      </c>
      <c r="L38" s="182">
        <f t="shared" si="10"/>
        <v>46266</v>
      </c>
      <c r="M38" s="140">
        <v>25</v>
      </c>
      <c r="N38" s="148">
        <f t="shared" si="11"/>
        <v>114034.53501279064</v>
      </c>
      <c r="O38" s="183">
        <f t="shared" si="3"/>
        <v>323.10000000000002</v>
      </c>
      <c r="P38" s="183">
        <f t="shared" si="4"/>
        <v>1366.7736631626606</v>
      </c>
      <c r="Q38" s="183">
        <f t="shared" si="7"/>
        <v>1689.87</v>
      </c>
      <c r="R38" s="148">
        <f t="shared" si="5"/>
        <v>112667.76134962798</v>
      </c>
    </row>
    <row r="39" spans="1:18" x14ac:dyDescent="0.35">
      <c r="A39" s="132">
        <f t="shared" si="8"/>
        <v>46296</v>
      </c>
      <c r="B39" s="133">
        <v>26</v>
      </c>
      <c r="C39" s="134">
        <f t="shared" si="9"/>
        <v>120740.98221011911</v>
      </c>
      <c r="D39" s="135">
        <f t="shared" si="1"/>
        <v>342.1</v>
      </c>
      <c r="E39" s="135">
        <f t="shared" si="0"/>
        <v>1468.8599922875635</v>
      </c>
      <c r="F39" s="135">
        <f t="shared" si="6"/>
        <v>1810.96</v>
      </c>
      <c r="G39" s="134">
        <f t="shared" si="2"/>
        <v>119272.12221783155</v>
      </c>
      <c r="L39" s="182">
        <f t="shared" si="10"/>
        <v>46296</v>
      </c>
      <c r="M39" s="140">
        <v>26</v>
      </c>
      <c r="N39" s="148">
        <f t="shared" si="11"/>
        <v>112667.76134962798</v>
      </c>
      <c r="O39" s="183">
        <f t="shared" si="3"/>
        <v>319.23</v>
      </c>
      <c r="P39" s="183">
        <f t="shared" si="4"/>
        <v>1370.6461885416213</v>
      </c>
      <c r="Q39" s="183">
        <f t="shared" si="7"/>
        <v>1689.87</v>
      </c>
      <c r="R39" s="148">
        <f t="shared" si="5"/>
        <v>111297.11516108636</v>
      </c>
    </row>
    <row r="40" spans="1:18" x14ac:dyDescent="0.35">
      <c r="A40" s="132">
        <f t="shared" si="8"/>
        <v>46327</v>
      </c>
      <c r="B40" s="133">
        <v>27</v>
      </c>
      <c r="C40" s="134">
        <f t="shared" si="9"/>
        <v>119272.12221783155</v>
      </c>
      <c r="D40" s="135">
        <f t="shared" si="1"/>
        <v>337.94</v>
      </c>
      <c r="E40" s="135">
        <f t="shared" si="0"/>
        <v>1473.0217622657117</v>
      </c>
      <c r="F40" s="135">
        <f t="shared" si="6"/>
        <v>1810.96</v>
      </c>
      <c r="G40" s="134">
        <f t="shared" si="2"/>
        <v>117799.10045556584</v>
      </c>
      <c r="L40" s="182">
        <f t="shared" si="10"/>
        <v>46327</v>
      </c>
      <c r="M40" s="140">
        <v>27</v>
      </c>
      <c r="N40" s="148">
        <f t="shared" si="11"/>
        <v>111297.11516108636</v>
      </c>
      <c r="O40" s="183">
        <f t="shared" si="3"/>
        <v>315.33999999999997</v>
      </c>
      <c r="P40" s="183">
        <f t="shared" si="4"/>
        <v>1374.5296860758226</v>
      </c>
      <c r="Q40" s="183">
        <f t="shared" si="7"/>
        <v>1689.87</v>
      </c>
      <c r="R40" s="148">
        <f t="shared" si="5"/>
        <v>109922.58547501054</v>
      </c>
    </row>
    <row r="41" spans="1:18" x14ac:dyDescent="0.35">
      <c r="A41" s="132">
        <f t="shared" si="8"/>
        <v>46357</v>
      </c>
      <c r="B41" s="133">
        <v>28</v>
      </c>
      <c r="C41" s="134">
        <f t="shared" si="9"/>
        <v>117799.10045556584</v>
      </c>
      <c r="D41" s="135">
        <f t="shared" si="1"/>
        <v>333.76</v>
      </c>
      <c r="E41" s="135">
        <f t="shared" si="0"/>
        <v>1477.1953239254647</v>
      </c>
      <c r="F41" s="135">
        <f t="shared" si="6"/>
        <v>1810.96</v>
      </c>
      <c r="G41" s="134">
        <f t="shared" si="2"/>
        <v>116321.90513164038</v>
      </c>
      <c r="L41" s="182">
        <f t="shared" si="10"/>
        <v>46357</v>
      </c>
      <c r="M41" s="140">
        <v>28</v>
      </c>
      <c r="N41" s="148">
        <f t="shared" si="11"/>
        <v>109922.58547501054</v>
      </c>
      <c r="O41" s="183">
        <f t="shared" si="3"/>
        <v>311.45</v>
      </c>
      <c r="P41" s="183">
        <f t="shared" si="4"/>
        <v>1378.4241868530376</v>
      </c>
      <c r="Q41" s="183">
        <f t="shared" si="7"/>
        <v>1689.87</v>
      </c>
      <c r="R41" s="148">
        <f t="shared" si="5"/>
        <v>108544.1612881575</v>
      </c>
    </row>
    <row r="42" spans="1:18" x14ac:dyDescent="0.35">
      <c r="A42" s="132">
        <f t="shared" si="8"/>
        <v>46388</v>
      </c>
      <c r="B42" s="133">
        <v>29</v>
      </c>
      <c r="C42" s="134">
        <f t="shared" si="9"/>
        <v>116321.90513164038</v>
      </c>
      <c r="D42" s="135">
        <f t="shared" si="1"/>
        <v>329.58</v>
      </c>
      <c r="E42" s="135">
        <f t="shared" si="0"/>
        <v>1481.3807106765867</v>
      </c>
      <c r="F42" s="135">
        <f t="shared" si="6"/>
        <v>1810.96</v>
      </c>
      <c r="G42" s="134">
        <f t="shared" si="2"/>
        <v>114840.52442096379</v>
      </c>
      <c r="L42" s="182">
        <f t="shared" si="10"/>
        <v>46388</v>
      </c>
      <c r="M42" s="140">
        <v>29</v>
      </c>
      <c r="N42" s="148">
        <f t="shared" si="11"/>
        <v>108544.1612881575</v>
      </c>
      <c r="O42" s="183">
        <f t="shared" si="3"/>
        <v>307.54000000000002</v>
      </c>
      <c r="P42" s="183">
        <f t="shared" si="4"/>
        <v>1382.3297220491211</v>
      </c>
      <c r="Q42" s="183">
        <f t="shared" si="7"/>
        <v>1689.87</v>
      </c>
      <c r="R42" s="148">
        <f t="shared" si="5"/>
        <v>107161.83156610838</v>
      </c>
    </row>
    <row r="43" spans="1:18" x14ac:dyDescent="0.35">
      <c r="A43" s="132">
        <f t="shared" si="8"/>
        <v>46419</v>
      </c>
      <c r="B43" s="133">
        <v>30</v>
      </c>
      <c r="C43" s="134">
        <f t="shared" si="9"/>
        <v>114840.52442096379</v>
      </c>
      <c r="D43" s="135">
        <f t="shared" si="1"/>
        <v>325.38</v>
      </c>
      <c r="E43" s="135">
        <f t="shared" si="0"/>
        <v>1485.5779560235037</v>
      </c>
      <c r="F43" s="135">
        <f t="shared" si="6"/>
        <v>1810.96</v>
      </c>
      <c r="G43" s="134">
        <f t="shared" si="2"/>
        <v>113354.94646494028</v>
      </c>
      <c r="L43" s="182">
        <f t="shared" si="10"/>
        <v>46419</v>
      </c>
      <c r="M43" s="140">
        <v>30</v>
      </c>
      <c r="N43" s="148">
        <f t="shared" si="11"/>
        <v>107161.83156610838</v>
      </c>
      <c r="O43" s="183">
        <f t="shared" si="3"/>
        <v>303.63</v>
      </c>
      <c r="P43" s="183">
        <f t="shared" si="4"/>
        <v>1386.2463229282603</v>
      </c>
      <c r="Q43" s="183">
        <f t="shared" si="7"/>
        <v>1689.87</v>
      </c>
      <c r="R43" s="148">
        <f t="shared" si="5"/>
        <v>105775.58524318012</v>
      </c>
    </row>
    <row r="44" spans="1:18" x14ac:dyDescent="0.35">
      <c r="A44" s="132">
        <f t="shared" si="8"/>
        <v>46447</v>
      </c>
      <c r="B44" s="133">
        <v>31</v>
      </c>
      <c r="C44" s="134">
        <f t="shared" si="9"/>
        <v>113354.94646494028</v>
      </c>
      <c r="D44" s="135">
        <f t="shared" si="1"/>
        <v>321.17</v>
      </c>
      <c r="E44" s="135">
        <f t="shared" si="0"/>
        <v>1489.7870935655703</v>
      </c>
      <c r="F44" s="135">
        <f t="shared" si="6"/>
        <v>1810.96</v>
      </c>
      <c r="G44" s="134">
        <f t="shared" si="2"/>
        <v>111865.15937137471</v>
      </c>
      <c r="L44" s="182">
        <f t="shared" si="10"/>
        <v>46447</v>
      </c>
      <c r="M44" s="140">
        <v>31</v>
      </c>
      <c r="N44" s="148">
        <f t="shared" si="11"/>
        <v>105775.58524318012</v>
      </c>
      <c r="O44" s="183">
        <f t="shared" si="3"/>
        <v>299.7</v>
      </c>
      <c r="P44" s="183">
        <f t="shared" si="4"/>
        <v>1390.1740208432236</v>
      </c>
      <c r="Q44" s="183">
        <f t="shared" si="7"/>
        <v>1689.87</v>
      </c>
      <c r="R44" s="148">
        <f t="shared" si="5"/>
        <v>104385.4112223369</v>
      </c>
    </row>
    <row r="45" spans="1:18" x14ac:dyDescent="0.35">
      <c r="A45" s="132">
        <f t="shared" si="8"/>
        <v>46478</v>
      </c>
      <c r="B45" s="133">
        <v>32</v>
      </c>
      <c r="C45" s="134">
        <f t="shared" si="9"/>
        <v>111865.15937137471</v>
      </c>
      <c r="D45" s="135">
        <f t="shared" si="1"/>
        <v>316.95</v>
      </c>
      <c r="E45" s="135">
        <f t="shared" si="0"/>
        <v>1494.0081569973395</v>
      </c>
      <c r="F45" s="135">
        <f t="shared" si="6"/>
        <v>1810.96</v>
      </c>
      <c r="G45" s="134">
        <f t="shared" si="2"/>
        <v>110371.15121437737</v>
      </c>
      <c r="L45" s="182">
        <f t="shared" si="10"/>
        <v>46478</v>
      </c>
      <c r="M45" s="140">
        <v>32</v>
      </c>
      <c r="N45" s="148">
        <f t="shared" si="11"/>
        <v>104385.4112223369</v>
      </c>
      <c r="O45" s="183">
        <f t="shared" si="3"/>
        <v>295.76</v>
      </c>
      <c r="P45" s="183">
        <f t="shared" si="4"/>
        <v>1394.1128472356127</v>
      </c>
      <c r="Q45" s="183">
        <f t="shared" si="7"/>
        <v>1689.87</v>
      </c>
      <c r="R45" s="148">
        <f t="shared" si="5"/>
        <v>102991.29837510129</v>
      </c>
    </row>
    <row r="46" spans="1:18" x14ac:dyDescent="0.35">
      <c r="A46" s="132">
        <f t="shared" si="8"/>
        <v>46508</v>
      </c>
      <c r="B46" s="133">
        <v>33</v>
      </c>
      <c r="C46" s="134">
        <f t="shared" si="9"/>
        <v>110371.15121437737</v>
      </c>
      <c r="D46" s="135">
        <f t="shared" si="1"/>
        <v>312.72000000000003</v>
      </c>
      <c r="E46" s="135">
        <f t="shared" si="0"/>
        <v>1498.2411801088322</v>
      </c>
      <c r="F46" s="135">
        <f t="shared" si="6"/>
        <v>1810.96</v>
      </c>
      <c r="G46" s="134">
        <f t="shared" si="2"/>
        <v>108872.91003426854</v>
      </c>
      <c r="L46" s="182">
        <f t="shared" si="10"/>
        <v>46508</v>
      </c>
      <c r="M46" s="140">
        <v>33</v>
      </c>
      <c r="N46" s="148">
        <f t="shared" si="11"/>
        <v>102991.29837510129</v>
      </c>
      <c r="O46" s="183">
        <f t="shared" si="3"/>
        <v>291.81</v>
      </c>
      <c r="P46" s="183">
        <f t="shared" si="4"/>
        <v>1398.0628336361137</v>
      </c>
      <c r="Q46" s="183">
        <f t="shared" si="7"/>
        <v>1689.87</v>
      </c>
      <c r="R46" s="148">
        <f t="shared" si="5"/>
        <v>101593.23554146518</v>
      </c>
    </row>
    <row r="47" spans="1:18" x14ac:dyDescent="0.35">
      <c r="A47" s="132">
        <f t="shared" si="8"/>
        <v>46539</v>
      </c>
      <c r="B47" s="133">
        <v>34</v>
      </c>
      <c r="C47" s="134">
        <f t="shared" si="9"/>
        <v>108872.91003426854</v>
      </c>
      <c r="D47" s="135">
        <f t="shared" si="1"/>
        <v>308.47000000000003</v>
      </c>
      <c r="E47" s="135">
        <f t="shared" si="0"/>
        <v>1502.4861967858069</v>
      </c>
      <c r="F47" s="135">
        <f t="shared" si="6"/>
        <v>1810.96</v>
      </c>
      <c r="G47" s="134">
        <f t="shared" si="2"/>
        <v>107370.42383748274</v>
      </c>
      <c r="L47" s="182">
        <f t="shared" si="10"/>
        <v>46539</v>
      </c>
      <c r="M47" s="140">
        <v>34</v>
      </c>
      <c r="N47" s="148">
        <f t="shared" si="11"/>
        <v>101593.23554146518</v>
      </c>
      <c r="O47" s="183">
        <f t="shared" si="3"/>
        <v>287.85000000000002</v>
      </c>
      <c r="P47" s="183">
        <f t="shared" si="4"/>
        <v>1402.0240116647492</v>
      </c>
      <c r="Q47" s="183">
        <f t="shared" si="7"/>
        <v>1689.87</v>
      </c>
      <c r="R47" s="148">
        <f t="shared" si="5"/>
        <v>100191.21152980044</v>
      </c>
    </row>
    <row r="48" spans="1:18" x14ac:dyDescent="0.35">
      <c r="A48" s="132">
        <f t="shared" si="8"/>
        <v>46569</v>
      </c>
      <c r="B48" s="133">
        <v>35</v>
      </c>
      <c r="C48" s="134">
        <f t="shared" si="9"/>
        <v>107370.42383748274</v>
      </c>
      <c r="D48" s="135">
        <f t="shared" si="1"/>
        <v>304.22000000000003</v>
      </c>
      <c r="E48" s="135">
        <f t="shared" si="0"/>
        <v>1506.7432410100332</v>
      </c>
      <c r="F48" s="135">
        <f t="shared" si="6"/>
        <v>1810.96</v>
      </c>
      <c r="G48" s="134">
        <f t="shared" si="2"/>
        <v>105863.68059647271</v>
      </c>
      <c r="L48" s="182">
        <f t="shared" si="10"/>
        <v>46569</v>
      </c>
      <c r="M48" s="140">
        <v>35</v>
      </c>
      <c r="N48" s="148">
        <f t="shared" si="11"/>
        <v>100191.21152980044</v>
      </c>
      <c r="O48" s="183">
        <f t="shared" si="3"/>
        <v>283.88</v>
      </c>
      <c r="P48" s="183">
        <f t="shared" si="4"/>
        <v>1405.9964130311328</v>
      </c>
      <c r="Q48" s="183">
        <f t="shared" si="7"/>
        <v>1689.87</v>
      </c>
      <c r="R48" s="148">
        <f t="shared" si="5"/>
        <v>98785.215116769308</v>
      </c>
    </row>
    <row r="49" spans="1:18" x14ac:dyDescent="0.35">
      <c r="A49" s="132">
        <f t="shared" si="8"/>
        <v>46600</v>
      </c>
      <c r="B49" s="133">
        <v>36</v>
      </c>
      <c r="C49" s="134">
        <f t="shared" si="9"/>
        <v>105863.68059647271</v>
      </c>
      <c r="D49" s="135">
        <f t="shared" si="1"/>
        <v>299.95</v>
      </c>
      <c r="E49" s="135">
        <f t="shared" si="0"/>
        <v>1511.0123468595616</v>
      </c>
      <c r="F49" s="135">
        <f t="shared" si="6"/>
        <v>1810.96</v>
      </c>
      <c r="G49" s="134">
        <f t="shared" si="2"/>
        <v>104352.66824961315</v>
      </c>
      <c r="L49" s="182">
        <f t="shared" si="10"/>
        <v>46600</v>
      </c>
      <c r="M49" s="140">
        <v>36</v>
      </c>
      <c r="N49" s="148">
        <f t="shared" si="11"/>
        <v>98785.215116769308</v>
      </c>
      <c r="O49" s="183">
        <f t="shared" si="3"/>
        <v>279.89</v>
      </c>
      <c r="P49" s="183">
        <f t="shared" si="4"/>
        <v>1409.980069534721</v>
      </c>
      <c r="Q49" s="183">
        <f t="shared" si="7"/>
        <v>1689.87</v>
      </c>
      <c r="R49" s="148">
        <f t="shared" si="5"/>
        <v>97375.235047234586</v>
      </c>
    </row>
    <row r="50" spans="1:18" x14ac:dyDescent="0.35">
      <c r="A50" s="132">
        <f t="shared" si="8"/>
        <v>46631</v>
      </c>
      <c r="B50" s="133">
        <v>37</v>
      </c>
      <c r="C50" s="134">
        <f t="shared" si="9"/>
        <v>104352.66824961315</v>
      </c>
      <c r="D50" s="135">
        <f t="shared" si="1"/>
        <v>295.67</v>
      </c>
      <c r="E50" s="135">
        <f t="shared" si="0"/>
        <v>1515.2935485089974</v>
      </c>
      <c r="F50" s="135">
        <f t="shared" si="6"/>
        <v>1810.96</v>
      </c>
      <c r="G50" s="134">
        <f t="shared" si="2"/>
        <v>102837.37470110416</v>
      </c>
      <c r="L50" s="182">
        <f t="shared" si="10"/>
        <v>46631</v>
      </c>
      <c r="M50" s="140">
        <v>37</v>
      </c>
      <c r="N50" s="148">
        <f t="shared" si="11"/>
        <v>97375.235047234586</v>
      </c>
      <c r="O50" s="183">
        <f t="shared" si="3"/>
        <v>275.89999999999998</v>
      </c>
      <c r="P50" s="183">
        <f t="shared" si="4"/>
        <v>1413.9750130650693</v>
      </c>
      <c r="Q50" s="183">
        <f t="shared" si="7"/>
        <v>1689.87</v>
      </c>
      <c r="R50" s="148">
        <f t="shared" si="5"/>
        <v>95961.260034169522</v>
      </c>
    </row>
    <row r="51" spans="1:18" x14ac:dyDescent="0.35">
      <c r="A51" s="132">
        <f t="shared" si="8"/>
        <v>46661</v>
      </c>
      <c r="B51" s="133">
        <v>38</v>
      </c>
      <c r="C51" s="134">
        <f t="shared" si="9"/>
        <v>102837.37470110416</v>
      </c>
      <c r="D51" s="135">
        <f t="shared" si="1"/>
        <v>291.37</v>
      </c>
      <c r="E51" s="135">
        <f t="shared" si="0"/>
        <v>1519.5868802297725</v>
      </c>
      <c r="F51" s="135">
        <f t="shared" si="6"/>
        <v>1810.96</v>
      </c>
      <c r="G51" s="134">
        <f t="shared" si="2"/>
        <v>101317.78782087438</v>
      </c>
      <c r="L51" s="182">
        <f t="shared" si="10"/>
        <v>46661</v>
      </c>
      <c r="M51" s="140">
        <v>38</v>
      </c>
      <c r="N51" s="148">
        <f t="shared" si="11"/>
        <v>95961.260034169522</v>
      </c>
      <c r="O51" s="183">
        <f t="shared" si="3"/>
        <v>271.89</v>
      </c>
      <c r="P51" s="183">
        <f t="shared" si="4"/>
        <v>1417.981275602087</v>
      </c>
      <c r="Q51" s="183">
        <f t="shared" si="7"/>
        <v>1689.87</v>
      </c>
      <c r="R51" s="148">
        <f t="shared" si="5"/>
        <v>94543.278758567438</v>
      </c>
    </row>
    <row r="52" spans="1:18" x14ac:dyDescent="0.35">
      <c r="A52" s="132">
        <f t="shared" si="8"/>
        <v>46692</v>
      </c>
      <c r="B52" s="133">
        <v>39</v>
      </c>
      <c r="C52" s="134">
        <f t="shared" si="9"/>
        <v>101317.78782087438</v>
      </c>
      <c r="D52" s="135">
        <f t="shared" si="1"/>
        <v>287.07</v>
      </c>
      <c r="E52" s="135">
        <f t="shared" si="0"/>
        <v>1523.8923763904236</v>
      </c>
      <c r="F52" s="135">
        <f t="shared" si="6"/>
        <v>1810.96</v>
      </c>
      <c r="G52" s="134">
        <f t="shared" si="2"/>
        <v>99793.895444483962</v>
      </c>
      <c r="L52" s="182">
        <f t="shared" si="10"/>
        <v>46692</v>
      </c>
      <c r="M52" s="140">
        <v>39</v>
      </c>
      <c r="N52" s="148">
        <f t="shared" si="11"/>
        <v>94543.278758567438</v>
      </c>
      <c r="O52" s="183">
        <f t="shared" si="3"/>
        <v>267.87</v>
      </c>
      <c r="P52" s="183">
        <f t="shared" si="4"/>
        <v>1421.9988892162928</v>
      </c>
      <c r="Q52" s="183">
        <f t="shared" si="7"/>
        <v>1689.87</v>
      </c>
      <c r="R52" s="148">
        <f t="shared" si="5"/>
        <v>93121.279869351143</v>
      </c>
    </row>
    <row r="53" spans="1:18" x14ac:dyDescent="0.35">
      <c r="A53" s="132">
        <f t="shared" si="8"/>
        <v>46722</v>
      </c>
      <c r="B53" s="133">
        <v>40</v>
      </c>
      <c r="C53" s="134">
        <f t="shared" si="9"/>
        <v>99793.895444483962</v>
      </c>
      <c r="D53" s="135">
        <f t="shared" si="1"/>
        <v>282.75</v>
      </c>
      <c r="E53" s="135">
        <f t="shared" si="0"/>
        <v>1528.210071456863</v>
      </c>
      <c r="F53" s="135">
        <f t="shared" si="6"/>
        <v>1810.96</v>
      </c>
      <c r="G53" s="134">
        <f t="shared" si="2"/>
        <v>98265.685373027096</v>
      </c>
      <c r="L53" s="182">
        <f t="shared" si="10"/>
        <v>46722</v>
      </c>
      <c r="M53" s="140">
        <v>40</v>
      </c>
      <c r="N53" s="148">
        <f t="shared" si="11"/>
        <v>93121.279869351143</v>
      </c>
      <c r="O53" s="183">
        <f t="shared" si="3"/>
        <v>263.83999999999997</v>
      </c>
      <c r="P53" s="183">
        <f t="shared" si="4"/>
        <v>1426.0278860690726</v>
      </c>
      <c r="Q53" s="183">
        <f t="shared" si="7"/>
        <v>1689.87</v>
      </c>
      <c r="R53" s="148">
        <f t="shared" si="5"/>
        <v>91695.251983282069</v>
      </c>
    </row>
    <row r="54" spans="1:18" x14ac:dyDescent="0.35">
      <c r="A54" s="132">
        <f t="shared" si="8"/>
        <v>46753</v>
      </c>
      <c r="B54" s="133">
        <v>41</v>
      </c>
      <c r="C54" s="134">
        <f t="shared" si="9"/>
        <v>98265.685373027096</v>
      </c>
      <c r="D54" s="135">
        <f t="shared" si="1"/>
        <v>278.42</v>
      </c>
      <c r="E54" s="135">
        <f t="shared" si="0"/>
        <v>1532.5399999926578</v>
      </c>
      <c r="F54" s="135">
        <f t="shared" si="6"/>
        <v>1810.96</v>
      </c>
      <c r="G54" s="134">
        <f t="shared" si="2"/>
        <v>96733.145373034436</v>
      </c>
      <c r="L54" s="182">
        <f t="shared" si="10"/>
        <v>46753</v>
      </c>
      <c r="M54" s="140">
        <v>41</v>
      </c>
      <c r="N54" s="148">
        <f t="shared" si="11"/>
        <v>91695.251983282069</v>
      </c>
      <c r="O54" s="183">
        <f t="shared" si="3"/>
        <v>259.8</v>
      </c>
      <c r="P54" s="183">
        <f t="shared" si="4"/>
        <v>1430.0682984129348</v>
      </c>
      <c r="Q54" s="183">
        <f t="shared" si="7"/>
        <v>1689.87</v>
      </c>
      <c r="R54" s="148">
        <f t="shared" si="5"/>
        <v>90265.183684869131</v>
      </c>
    </row>
    <row r="55" spans="1:18" x14ac:dyDescent="0.35">
      <c r="A55" s="132">
        <f t="shared" si="8"/>
        <v>46784</v>
      </c>
      <c r="B55" s="133">
        <v>42</v>
      </c>
      <c r="C55" s="134">
        <f t="shared" si="9"/>
        <v>96733.145373034436</v>
      </c>
      <c r="D55" s="135">
        <f t="shared" si="1"/>
        <v>274.08</v>
      </c>
      <c r="E55" s="135">
        <f t="shared" si="0"/>
        <v>1536.8821966593034</v>
      </c>
      <c r="F55" s="135">
        <f t="shared" si="6"/>
        <v>1810.96</v>
      </c>
      <c r="G55" s="134">
        <f t="shared" si="2"/>
        <v>95196.263176375127</v>
      </c>
      <c r="L55" s="182">
        <f t="shared" si="10"/>
        <v>46784</v>
      </c>
      <c r="M55" s="140">
        <v>42</v>
      </c>
      <c r="N55" s="148">
        <f t="shared" si="11"/>
        <v>90265.183684869131</v>
      </c>
      <c r="O55" s="183">
        <f t="shared" si="3"/>
        <v>255.75</v>
      </c>
      <c r="P55" s="183">
        <f t="shared" si="4"/>
        <v>1434.1201585917715</v>
      </c>
      <c r="Q55" s="183">
        <f t="shared" si="7"/>
        <v>1689.87</v>
      </c>
      <c r="R55" s="148">
        <f t="shared" si="5"/>
        <v>88831.063526277358</v>
      </c>
    </row>
    <row r="56" spans="1:18" x14ac:dyDescent="0.35">
      <c r="A56" s="132">
        <f t="shared" si="8"/>
        <v>46813</v>
      </c>
      <c r="B56" s="133">
        <v>43</v>
      </c>
      <c r="C56" s="134">
        <f t="shared" si="9"/>
        <v>95196.263176375127</v>
      </c>
      <c r="D56" s="135">
        <f t="shared" si="1"/>
        <v>269.72000000000003</v>
      </c>
      <c r="E56" s="135">
        <f t="shared" si="0"/>
        <v>1541.2366962165049</v>
      </c>
      <c r="F56" s="135">
        <f t="shared" si="6"/>
        <v>1810.96</v>
      </c>
      <c r="G56" s="134">
        <f t="shared" si="2"/>
        <v>93655.026480158616</v>
      </c>
      <c r="L56" s="182">
        <f t="shared" si="10"/>
        <v>46813</v>
      </c>
      <c r="M56" s="140">
        <v>43</v>
      </c>
      <c r="N56" s="148">
        <f t="shared" si="11"/>
        <v>88831.063526277358</v>
      </c>
      <c r="O56" s="183">
        <f t="shared" si="3"/>
        <v>251.69</v>
      </c>
      <c r="P56" s="183">
        <f t="shared" si="4"/>
        <v>1438.1834990411148</v>
      </c>
      <c r="Q56" s="183">
        <f t="shared" si="7"/>
        <v>1689.87</v>
      </c>
      <c r="R56" s="148">
        <f t="shared" si="5"/>
        <v>87392.880027236242</v>
      </c>
    </row>
    <row r="57" spans="1:18" x14ac:dyDescent="0.35">
      <c r="A57" s="132">
        <f t="shared" si="8"/>
        <v>46844</v>
      </c>
      <c r="B57" s="133">
        <v>44</v>
      </c>
      <c r="C57" s="134">
        <f t="shared" si="9"/>
        <v>93655.026480158616</v>
      </c>
      <c r="D57" s="135">
        <f t="shared" si="1"/>
        <v>265.36</v>
      </c>
      <c r="E57" s="135">
        <f t="shared" si="0"/>
        <v>1545.6035335224517</v>
      </c>
      <c r="F57" s="135">
        <f t="shared" si="6"/>
        <v>1810.96</v>
      </c>
      <c r="G57" s="134">
        <f t="shared" si="2"/>
        <v>92109.422946636158</v>
      </c>
      <c r="L57" s="182">
        <f t="shared" si="10"/>
        <v>46844</v>
      </c>
      <c r="M57" s="140">
        <v>44</v>
      </c>
      <c r="N57" s="148">
        <f t="shared" si="11"/>
        <v>87392.880027236242</v>
      </c>
      <c r="O57" s="183">
        <f t="shared" si="3"/>
        <v>247.61</v>
      </c>
      <c r="P57" s="183">
        <f t="shared" si="4"/>
        <v>1442.2583522883981</v>
      </c>
      <c r="Q57" s="183">
        <f t="shared" si="7"/>
        <v>1689.87</v>
      </c>
      <c r="R57" s="148">
        <f t="shared" si="5"/>
        <v>85950.621674947848</v>
      </c>
    </row>
    <row r="58" spans="1:18" x14ac:dyDescent="0.35">
      <c r="A58" s="132">
        <f t="shared" si="8"/>
        <v>46874</v>
      </c>
      <c r="B58" s="133">
        <v>45</v>
      </c>
      <c r="C58" s="134">
        <f t="shared" si="9"/>
        <v>92109.422946636158</v>
      </c>
      <c r="D58" s="135">
        <f t="shared" si="1"/>
        <v>260.98</v>
      </c>
      <c r="E58" s="135">
        <f t="shared" si="0"/>
        <v>1549.9827435340987</v>
      </c>
      <c r="F58" s="135">
        <f t="shared" si="6"/>
        <v>1810.96</v>
      </c>
      <c r="G58" s="134">
        <f t="shared" si="2"/>
        <v>90559.440203102058</v>
      </c>
      <c r="L58" s="182">
        <f t="shared" si="10"/>
        <v>46874</v>
      </c>
      <c r="M58" s="140">
        <v>45</v>
      </c>
      <c r="N58" s="148">
        <f t="shared" si="11"/>
        <v>85950.621674947848</v>
      </c>
      <c r="O58" s="183">
        <f t="shared" si="3"/>
        <v>243.53</v>
      </c>
      <c r="P58" s="183">
        <f t="shared" si="4"/>
        <v>1446.3447509532152</v>
      </c>
      <c r="Q58" s="183">
        <f t="shared" si="7"/>
        <v>1689.87</v>
      </c>
      <c r="R58" s="148">
        <f t="shared" si="5"/>
        <v>84504.276923994636</v>
      </c>
    </row>
    <row r="59" spans="1:18" x14ac:dyDescent="0.35">
      <c r="A59" s="132">
        <f t="shared" si="8"/>
        <v>46905</v>
      </c>
      <c r="B59" s="133">
        <v>46</v>
      </c>
      <c r="C59" s="134">
        <f t="shared" si="9"/>
        <v>90559.440203102058</v>
      </c>
      <c r="D59" s="135">
        <f t="shared" si="1"/>
        <v>256.58999999999997</v>
      </c>
      <c r="E59" s="135">
        <f t="shared" si="0"/>
        <v>1554.374361307445</v>
      </c>
      <c r="F59" s="135">
        <f t="shared" si="6"/>
        <v>1810.96</v>
      </c>
      <c r="G59" s="134">
        <f t="shared" si="2"/>
        <v>89005.065841794611</v>
      </c>
      <c r="L59" s="182">
        <f t="shared" si="10"/>
        <v>46905</v>
      </c>
      <c r="M59" s="140">
        <v>46</v>
      </c>
      <c r="N59" s="148">
        <f t="shared" si="11"/>
        <v>84504.276923994636</v>
      </c>
      <c r="O59" s="183">
        <f t="shared" si="3"/>
        <v>239.43</v>
      </c>
      <c r="P59" s="183">
        <f t="shared" si="4"/>
        <v>1450.4427277475825</v>
      </c>
      <c r="Q59" s="183">
        <f t="shared" si="7"/>
        <v>1689.87</v>
      </c>
      <c r="R59" s="148">
        <f t="shared" si="5"/>
        <v>83053.834196247059</v>
      </c>
    </row>
    <row r="60" spans="1:18" x14ac:dyDescent="0.35">
      <c r="A60" s="132">
        <f t="shared" si="8"/>
        <v>46935</v>
      </c>
      <c r="B60" s="133">
        <v>47</v>
      </c>
      <c r="C60" s="134">
        <f t="shared" si="9"/>
        <v>89005.065841794611</v>
      </c>
      <c r="D60" s="135">
        <f t="shared" si="1"/>
        <v>252.18</v>
      </c>
      <c r="E60" s="135">
        <f t="shared" si="0"/>
        <v>1558.7784219978162</v>
      </c>
      <c r="F60" s="135">
        <f t="shared" si="6"/>
        <v>1810.96</v>
      </c>
      <c r="G60" s="134">
        <f t="shared" si="2"/>
        <v>87446.28741979679</v>
      </c>
      <c r="L60" s="182">
        <f t="shared" si="10"/>
        <v>46935</v>
      </c>
      <c r="M60" s="140">
        <v>47</v>
      </c>
      <c r="N60" s="148">
        <f t="shared" si="11"/>
        <v>83053.834196247059</v>
      </c>
      <c r="O60" s="183">
        <f t="shared" si="3"/>
        <v>235.32</v>
      </c>
      <c r="P60" s="183">
        <f t="shared" si="4"/>
        <v>1454.5523154762006</v>
      </c>
      <c r="Q60" s="183">
        <f t="shared" si="7"/>
        <v>1689.87</v>
      </c>
      <c r="R60" s="148">
        <f t="shared" si="5"/>
        <v>81599.281880770854</v>
      </c>
    </row>
    <row r="61" spans="1:18" x14ac:dyDescent="0.35">
      <c r="A61" s="132">
        <f t="shared" si="8"/>
        <v>46966</v>
      </c>
      <c r="B61" s="133">
        <v>48</v>
      </c>
      <c r="C61" s="134">
        <f t="shared" si="9"/>
        <v>87446.28741979679</v>
      </c>
      <c r="D61" s="135">
        <f t="shared" si="1"/>
        <v>247.76</v>
      </c>
      <c r="E61" s="135">
        <f t="shared" si="0"/>
        <v>1563.1949608601433</v>
      </c>
      <c r="F61" s="135">
        <f t="shared" si="6"/>
        <v>1810.96</v>
      </c>
      <c r="G61" s="134">
        <f t="shared" si="2"/>
        <v>85883.092458936648</v>
      </c>
      <c r="L61" s="182">
        <f t="shared" si="10"/>
        <v>46966</v>
      </c>
      <c r="M61" s="140">
        <v>48</v>
      </c>
      <c r="N61" s="148">
        <f t="shared" si="11"/>
        <v>81599.281880770854</v>
      </c>
      <c r="O61" s="183">
        <f t="shared" si="3"/>
        <v>231.2</v>
      </c>
      <c r="P61" s="183">
        <f t="shared" si="4"/>
        <v>1458.6735470367166</v>
      </c>
      <c r="Q61" s="183">
        <f t="shared" si="7"/>
        <v>1689.87</v>
      </c>
      <c r="R61" s="148">
        <f t="shared" si="5"/>
        <v>80140.608333734141</v>
      </c>
    </row>
    <row r="62" spans="1:18" x14ac:dyDescent="0.35">
      <c r="A62" s="132">
        <f t="shared" si="8"/>
        <v>46997</v>
      </c>
      <c r="B62" s="133">
        <v>49</v>
      </c>
      <c r="C62" s="134">
        <f t="shared" si="9"/>
        <v>85883.092458936648</v>
      </c>
      <c r="D62" s="135">
        <f t="shared" si="1"/>
        <v>243.34</v>
      </c>
      <c r="E62" s="135">
        <f t="shared" si="0"/>
        <v>1567.6240132492471</v>
      </c>
      <c r="F62" s="135">
        <f t="shared" si="6"/>
        <v>1810.96</v>
      </c>
      <c r="G62" s="134">
        <f t="shared" si="2"/>
        <v>84315.468445687395</v>
      </c>
      <c r="L62" s="182">
        <f t="shared" si="10"/>
        <v>46997</v>
      </c>
      <c r="M62" s="140">
        <v>49</v>
      </c>
      <c r="N62" s="148">
        <f t="shared" si="11"/>
        <v>80140.608333734141</v>
      </c>
      <c r="O62" s="183">
        <f t="shared" si="3"/>
        <v>227.07</v>
      </c>
      <c r="P62" s="183">
        <f t="shared" si="4"/>
        <v>1462.8064554199873</v>
      </c>
      <c r="Q62" s="183">
        <f t="shared" si="7"/>
        <v>1689.87</v>
      </c>
      <c r="R62" s="148">
        <f t="shared" si="5"/>
        <v>78677.80187831416</v>
      </c>
    </row>
    <row r="63" spans="1:18" x14ac:dyDescent="0.35">
      <c r="A63" s="132">
        <f t="shared" si="8"/>
        <v>47027</v>
      </c>
      <c r="B63" s="133">
        <v>50</v>
      </c>
      <c r="C63" s="134">
        <f t="shared" si="9"/>
        <v>84315.468445687395</v>
      </c>
      <c r="D63" s="135">
        <f t="shared" si="1"/>
        <v>238.89</v>
      </c>
      <c r="E63" s="135">
        <f t="shared" si="0"/>
        <v>1572.0656146201202</v>
      </c>
      <c r="F63" s="135">
        <f t="shared" si="6"/>
        <v>1810.96</v>
      </c>
      <c r="G63" s="134">
        <f t="shared" si="2"/>
        <v>82743.402831067273</v>
      </c>
      <c r="L63" s="182">
        <f t="shared" si="10"/>
        <v>47027</v>
      </c>
      <c r="M63" s="140">
        <v>50</v>
      </c>
      <c r="N63" s="148">
        <f t="shared" si="11"/>
        <v>78677.80187831416</v>
      </c>
      <c r="O63" s="183">
        <f t="shared" si="3"/>
        <v>222.92</v>
      </c>
      <c r="P63" s="183">
        <f t="shared" si="4"/>
        <v>1466.951073710344</v>
      </c>
      <c r="Q63" s="183">
        <f t="shared" si="7"/>
        <v>1689.87</v>
      </c>
      <c r="R63" s="148">
        <f t="shared" si="5"/>
        <v>77210.850804603819</v>
      </c>
    </row>
    <row r="64" spans="1:18" x14ac:dyDescent="0.35">
      <c r="A64" s="132">
        <f t="shared" si="8"/>
        <v>47058</v>
      </c>
      <c r="B64" s="133">
        <v>51</v>
      </c>
      <c r="C64" s="134">
        <f t="shared" si="9"/>
        <v>82743.402831067273</v>
      </c>
      <c r="D64" s="135">
        <f t="shared" si="1"/>
        <v>234.44</v>
      </c>
      <c r="E64" s="135">
        <f t="shared" si="0"/>
        <v>1576.5198005282105</v>
      </c>
      <c r="F64" s="135">
        <f t="shared" si="6"/>
        <v>1810.96</v>
      </c>
      <c r="G64" s="134">
        <f t="shared" si="2"/>
        <v>81166.883030539058</v>
      </c>
      <c r="L64" s="182">
        <f t="shared" si="10"/>
        <v>47058</v>
      </c>
      <c r="M64" s="140">
        <v>51</v>
      </c>
      <c r="N64" s="148">
        <f t="shared" si="11"/>
        <v>77210.850804603819</v>
      </c>
      <c r="O64" s="183">
        <f t="shared" si="3"/>
        <v>218.76</v>
      </c>
      <c r="P64" s="183">
        <f t="shared" si="4"/>
        <v>1471.1074350858567</v>
      </c>
      <c r="Q64" s="183">
        <f t="shared" si="7"/>
        <v>1689.87</v>
      </c>
      <c r="R64" s="148">
        <f t="shared" si="5"/>
        <v>75739.743369517964</v>
      </c>
    </row>
    <row r="65" spans="1:18" x14ac:dyDescent="0.35">
      <c r="A65" s="132">
        <f t="shared" si="8"/>
        <v>47088</v>
      </c>
      <c r="B65" s="133">
        <v>52</v>
      </c>
      <c r="C65" s="134">
        <f t="shared" si="9"/>
        <v>81166.883030539058</v>
      </c>
      <c r="D65" s="135">
        <f t="shared" si="1"/>
        <v>229.97</v>
      </c>
      <c r="E65" s="135">
        <f t="shared" si="0"/>
        <v>1580.986606629707</v>
      </c>
      <c r="F65" s="135">
        <f t="shared" si="6"/>
        <v>1810.96</v>
      </c>
      <c r="G65" s="134">
        <f t="shared" si="2"/>
        <v>79585.896423909348</v>
      </c>
      <c r="L65" s="182">
        <f t="shared" si="10"/>
        <v>47088</v>
      </c>
      <c r="M65" s="140">
        <v>52</v>
      </c>
      <c r="N65" s="148">
        <f t="shared" si="11"/>
        <v>75739.743369517964</v>
      </c>
      <c r="O65" s="183">
        <f t="shared" si="3"/>
        <v>214.6</v>
      </c>
      <c r="P65" s="183">
        <f t="shared" si="4"/>
        <v>1475.2755728186</v>
      </c>
      <c r="Q65" s="183">
        <f t="shared" si="7"/>
        <v>1689.87</v>
      </c>
      <c r="R65" s="148">
        <f t="shared" si="5"/>
        <v>74264.467796699362</v>
      </c>
    </row>
    <row r="66" spans="1:18" x14ac:dyDescent="0.35">
      <c r="A66" s="132">
        <f t="shared" si="8"/>
        <v>47119</v>
      </c>
      <c r="B66" s="133">
        <v>53</v>
      </c>
      <c r="C66" s="134">
        <f t="shared" si="9"/>
        <v>79585.896423909348</v>
      </c>
      <c r="D66" s="135">
        <f t="shared" si="1"/>
        <v>225.49</v>
      </c>
      <c r="E66" s="135">
        <f t="shared" si="0"/>
        <v>1585.4660686818245</v>
      </c>
      <c r="F66" s="135">
        <f t="shared" si="6"/>
        <v>1810.96</v>
      </c>
      <c r="G66" s="134">
        <f t="shared" si="2"/>
        <v>78000.430355227523</v>
      </c>
      <c r="L66" s="182">
        <f t="shared" si="10"/>
        <v>47119</v>
      </c>
      <c r="M66" s="140">
        <v>53</v>
      </c>
      <c r="N66" s="148">
        <f t="shared" si="11"/>
        <v>74264.467796699362</v>
      </c>
      <c r="O66" s="183">
        <f t="shared" si="3"/>
        <v>210.42</v>
      </c>
      <c r="P66" s="183">
        <f t="shared" si="4"/>
        <v>1479.4555202749193</v>
      </c>
      <c r="Q66" s="183">
        <f t="shared" si="7"/>
        <v>1689.87</v>
      </c>
      <c r="R66" s="148">
        <f t="shared" si="5"/>
        <v>72785.012276424444</v>
      </c>
    </row>
    <row r="67" spans="1:18" x14ac:dyDescent="0.35">
      <c r="A67" s="132">
        <f t="shared" si="8"/>
        <v>47150</v>
      </c>
      <c r="B67" s="133">
        <v>54</v>
      </c>
      <c r="C67" s="134">
        <f t="shared" si="9"/>
        <v>78000.430355227523</v>
      </c>
      <c r="D67" s="135">
        <f t="shared" si="1"/>
        <v>221</v>
      </c>
      <c r="E67" s="135">
        <f t="shared" si="0"/>
        <v>1589.9582225430895</v>
      </c>
      <c r="F67" s="135">
        <f t="shared" si="6"/>
        <v>1810.96</v>
      </c>
      <c r="G67" s="134">
        <f t="shared" si="2"/>
        <v>76410.47213268443</v>
      </c>
      <c r="L67" s="182">
        <f t="shared" si="10"/>
        <v>47150</v>
      </c>
      <c r="M67" s="140">
        <v>54</v>
      </c>
      <c r="N67" s="148">
        <f t="shared" si="11"/>
        <v>72785.012276424444</v>
      </c>
      <c r="O67" s="183">
        <f t="shared" si="3"/>
        <v>206.22</v>
      </c>
      <c r="P67" s="183">
        <f t="shared" si="4"/>
        <v>1483.6473109156982</v>
      </c>
      <c r="Q67" s="183">
        <f t="shared" si="7"/>
        <v>1689.87</v>
      </c>
      <c r="R67" s="148">
        <f t="shared" si="5"/>
        <v>71301.36496550875</v>
      </c>
    </row>
    <row r="68" spans="1:18" x14ac:dyDescent="0.35">
      <c r="A68" s="132">
        <f t="shared" si="8"/>
        <v>47178</v>
      </c>
      <c r="B68" s="133">
        <v>55</v>
      </c>
      <c r="C68" s="134">
        <f t="shared" si="9"/>
        <v>76410.47213268443</v>
      </c>
      <c r="D68" s="135">
        <f t="shared" si="1"/>
        <v>216.5</v>
      </c>
      <c r="E68" s="135">
        <f t="shared" si="0"/>
        <v>1594.4631041736284</v>
      </c>
      <c r="F68" s="135">
        <f t="shared" si="6"/>
        <v>1810.96</v>
      </c>
      <c r="G68" s="134">
        <f t="shared" si="2"/>
        <v>74816.009028510802</v>
      </c>
      <c r="L68" s="182">
        <f t="shared" si="10"/>
        <v>47178</v>
      </c>
      <c r="M68" s="140">
        <v>55</v>
      </c>
      <c r="N68" s="148">
        <f t="shared" si="11"/>
        <v>71301.36496550875</v>
      </c>
      <c r="O68" s="183">
        <f t="shared" si="3"/>
        <v>202.02</v>
      </c>
      <c r="P68" s="183">
        <f t="shared" si="4"/>
        <v>1487.850978296626</v>
      </c>
      <c r="Q68" s="183">
        <f t="shared" si="7"/>
        <v>1689.87</v>
      </c>
      <c r="R68" s="148">
        <f t="shared" si="5"/>
        <v>69813.513987212122</v>
      </c>
    </row>
    <row r="69" spans="1:18" x14ac:dyDescent="0.35">
      <c r="A69" s="132">
        <f t="shared" si="8"/>
        <v>47209</v>
      </c>
      <c r="B69" s="133">
        <v>56</v>
      </c>
      <c r="C69" s="134">
        <f t="shared" si="9"/>
        <v>74816.009028510802</v>
      </c>
      <c r="D69" s="135">
        <f t="shared" si="1"/>
        <v>211.98</v>
      </c>
      <c r="E69" s="135">
        <f t="shared" si="0"/>
        <v>1598.9807496354538</v>
      </c>
      <c r="F69" s="135">
        <f t="shared" si="6"/>
        <v>1810.96</v>
      </c>
      <c r="G69" s="134">
        <f t="shared" si="2"/>
        <v>73217.028278875354</v>
      </c>
      <c r="L69" s="182">
        <f t="shared" si="10"/>
        <v>47209</v>
      </c>
      <c r="M69" s="140">
        <v>56</v>
      </c>
      <c r="N69" s="148">
        <f t="shared" si="11"/>
        <v>69813.513987212122</v>
      </c>
      <c r="O69" s="183">
        <f t="shared" si="3"/>
        <v>197.8</v>
      </c>
      <c r="P69" s="183">
        <f t="shared" si="4"/>
        <v>1492.0665560684663</v>
      </c>
      <c r="Q69" s="183">
        <f t="shared" si="7"/>
        <v>1689.87</v>
      </c>
      <c r="R69" s="148">
        <f t="shared" si="5"/>
        <v>68321.44743114365</v>
      </c>
    </row>
    <row r="70" spans="1:18" x14ac:dyDescent="0.35">
      <c r="A70" s="132">
        <f t="shared" si="8"/>
        <v>47239</v>
      </c>
      <c r="B70" s="133">
        <v>57</v>
      </c>
      <c r="C70" s="134">
        <f t="shared" si="9"/>
        <v>73217.028278875354</v>
      </c>
      <c r="D70" s="135">
        <f t="shared" si="1"/>
        <v>207.45</v>
      </c>
      <c r="E70" s="135">
        <f t="shared" si="0"/>
        <v>1603.5111950927544</v>
      </c>
      <c r="F70" s="135">
        <f t="shared" si="6"/>
        <v>1810.96</v>
      </c>
      <c r="G70" s="134">
        <f t="shared" si="2"/>
        <v>71613.517083782601</v>
      </c>
      <c r="L70" s="182">
        <f t="shared" si="10"/>
        <v>47239</v>
      </c>
      <c r="M70" s="140">
        <v>57</v>
      </c>
      <c r="N70" s="148">
        <f t="shared" si="11"/>
        <v>68321.44743114365</v>
      </c>
      <c r="O70" s="183">
        <f t="shared" si="3"/>
        <v>193.58</v>
      </c>
      <c r="P70" s="183">
        <f t="shared" si="4"/>
        <v>1496.2940779773271</v>
      </c>
      <c r="Q70" s="183">
        <f t="shared" si="7"/>
        <v>1689.87</v>
      </c>
      <c r="R70" s="148">
        <f t="shared" si="5"/>
        <v>66825.15335316633</v>
      </c>
    </row>
    <row r="71" spans="1:18" x14ac:dyDescent="0.35">
      <c r="A71" s="132">
        <f t="shared" si="8"/>
        <v>47270</v>
      </c>
      <c r="B71" s="133">
        <v>58</v>
      </c>
      <c r="C71" s="134">
        <f t="shared" si="9"/>
        <v>71613.517083782601</v>
      </c>
      <c r="D71" s="135">
        <f t="shared" si="1"/>
        <v>202.9</v>
      </c>
      <c r="E71" s="135">
        <f t="shared" si="0"/>
        <v>1608.0544768121836</v>
      </c>
      <c r="F71" s="135">
        <f t="shared" si="6"/>
        <v>1810.96</v>
      </c>
      <c r="G71" s="134">
        <f t="shared" si="2"/>
        <v>70005.462606970425</v>
      </c>
      <c r="L71" s="182">
        <f t="shared" si="10"/>
        <v>47270</v>
      </c>
      <c r="M71" s="140">
        <v>58</v>
      </c>
      <c r="N71" s="148">
        <f t="shared" si="11"/>
        <v>66825.15335316633</v>
      </c>
      <c r="O71" s="183">
        <f t="shared" si="3"/>
        <v>189.34</v>
      </c>
      <c r="P71" s="183">
        <f t="shared" si="4"/>
        <v>1500.5335778649296</v>
      </c>
      <c r="Q71" s="183">
        <f t="shared" si="7"/>
        <v>1689.87</v>
      </c>
      <c r="R71" s="148">
        <f t="shared" si="5"/>
        <v>65324.619775301398</v>
      </c>
    </row>
    <row r="72" spans="1:18" x14ac:dyDescent="0.35">
      <c r="A72" s="132">
        <f t="shared" si="8"/>
        <v>47300</v>
      </c>
      <c r="B72" s="133">
        <v>59</v>
      </c>
      <c r="C72" s="134">
        <f t="shared" si="9"/>
        <v>70005.462606970425</v>
      </c>
      <c r="D72" s="135">
        <f t="shared" si="1"/>
        <v>198.35</v>
      </c>
      <c r="E72" s="135">
        <f t="shared" si="0"/>
        <v>1612.6106311631513</v>
      </c>
      <c r="F72" s="135">
        <f t="shared" si="6"/>
        <v>1810.96</v>
      </c>
      <c r="G72" s="134">
        <f t="shared" si="2"/>
        <v>68392.85197580728</v>
      </c>
      <c r="L72" s="182">
        <f t="shared" si="10"/>
        <v>47300</v>
      </c>
      <c r="M72" s="140">
        <v>59</v>
      </c>
      <c r="N72" s="148">
        <f t="shared" si="11"/>
        <v>65324.619775301398</v>
      </c>
      <c r="O72" s="183">
        <f t="shared" si="3"/>
        <v>185.09</v>
      </c>
      <c r="P72" s="183">
        <f t="shared" si="4"/>
        <v>1504.7850896688801</v>
      </c>
      <c r="Q72" s="183">
        <f t="shared" si="7"/>
        <v>1689.87</v>
      </c>
      <c r="R72" s="148">
        <f t="shared" si="5"/>
        <v>63819.834685632515</v>
      </c>
    </row>
    <row r="73" spans="1:18" x14ac:dyDescent="0.35">
      <c r="A73" s="132">
        <f t="shared" si="8"/>
        <v>47331</v>
      </c>
      <c r="B73" s="133">
        <v>60</v>
      </c>
      <c r="C73" s="134">
        <f>G72</f>
        <v>68392.85197580728</v>
      </c>
      <c r="D73" s="135">
        <f>ROUND(C73*$E$10/12,2)</f>
        <v>193.78</v>
      </c>
      <c r="E73" s="135">
        <f t="shared" si="0"/>
        <v>1617.1796946181139</v>
      </c>
      <c r="F73" s="135">
        <f t="shared" si="6"/>
        <v>1810.96</v>
      </c>
      <c r="G73" s="134">
        <f>C73-E73</f>
        <v>66775.672281189167</v>
      </c>
      <c r="L73" s="182">
        <f t="shared" si="10"/>
        <v>47331</v>
      </c>
      <c r="M73" s="140">
        <v>60</v>
      </c>
      <c r="N73" s="148">
        <f>R72</f>
        <v>63819.834685632515</v>
      </c>
      <c r="O73" s="183">
        <f t="shared" si="3"/>
        <v>180.82</v>
      </c>
      <c r="P73" s="183">
        <f t="shared" si="4"/>
        <v>1509.0486474229422</v>
      </c>
      <c r="Q73" s="183">
        <f t="shared" si="7"/>
        <v>1689.87</v>
      </c>
      <c r="R73" s="148">
        <f>N73-P73</f>
        <v>62310.786038209575</v>
      </c>
    </row>
    <row r="74" spans="1:18" x14ac:dyDescent="0.35">
      <c r="A74" s="132">
        <f t="shared" si="8"/>
        <v>47362</v>
      </c>
      <c r="B74" s="133">
        <v>61</v>
      </c>
      <c r="C74" s="134">
        <f t="shared" ref="C74:C112" si="12">G73</f>
        <v>66775.672281189167</v>
      </c>
      <c r="D74" s="135">
        <f t="shared" ref="D74:D112" si="13">ROUND(C74*$E$10/12,2)</f>
        <v>189.2</v>
      </c>
      <c r="E74" s="135">
        <f t="shared" si="0"/>
        <v>1621.7617037528651</v>
      </c>
      <c r="F74" s="135">
        <f t="shared" si="6"/>
        <v>1810.96</v>
      </c>
      <c r="G74" s="134">
        <f t="shared" ref="G74:G112" si="14">C74-E74</f>
        <v>65153.910577436305</v>
      </c>
      <c r="L74" s="182">
        <f t="shared" si="10"/>
        <v>47362</v>
      </c>
      <c r="M74" s="140">
        <v>61</v>
      </c>
      <c r="N74" s="148">
        <f t="shared" ref="N74:N112" si="15">R73</f>
        <v>62310.786038209575</v>
      </c>
      <c r="O74" s="183">
        <f t="shared" si="3"/>
        <v>176.55</v>
      </c>
      <c r="P74" s="183">
        <f t="shared" si="4"/>
        <v>1513.3242852573071</v>
      </c>
      <c r="Q74" s="183">
        <f t="shared" si="7"/>
        <v>1689.87</v>
      </c>
      <c r="R74" s="148">
        <f t="shared" ref="R74:R112" si="16">N74-P74</f>
        <v>60797.461752952266</v>
      </c>
    </row>
    <row r="75" spans="1:18" x14ac:dyDescent="0.35">
      <c r="A75" s="132">
        <f t="shared" si="8"/>
        <v>47392</v>
      </c>
      <c r="B75" s="133">
        <v>62</v>
      </c>
      <c r="C75" s="134">
        <f t="shared" si="12"/>
        <v>65153.910577436305</v>
      </c>
      <c r="D75" s="135">
        <f t="shared" si="13"/>
        <v>184.6</v>
      </c>
      <c r="E75" s="135">
        <f t="shared" si="0"/>
        <v>1626.3566952468318</v>
      </c>
      <c r="F75" s="135">
        <f t="shared" si="6"/>
        <v>1810.96</v>
      </c>
      <c r="G75" s="134">
        <f t="shared" si="14"/>
        <v>63527.553882189473</v>
      </c>
      <c r="L75" s="182">
        <f t="shared" si="10"/>
        <v>47392</v>
      </c>
      <c r="M75" s="140">
        <v>62</v>
      </c>
      <c r="N75" s="148">
        <f t="shared" si="15"/>
        <v>60797.461752952266</v>
      </c>
      <c r="O75" s="183">
        <f t="shared" si="3"/>
        <v>172.26</v>
      </c>
      <c r="P75" s="183">
        <f t="shared" si="4"/>
        <v>1517.6120373988695</v>
      </c>
      <c r="Q75" s="183">
        <f t="shared" si="7"/>
        <v>1689.87</v>
      </c>
      <c r="R75" s="148">
        <f t="shared" si="16"/>
        <v>59279.849715553399</v>
      </c>
    </row>
    <row r="76" spans="1:18" x14ac:dyDescent="0.35">
      <c r="A76" s="132">
        <f t="shared" si="8"/>
        <v>47423</v>
      </c>
      <c r="B76" s="133">
        <v>63</v>
      </c>
      <c r="C76" s="134">
        <f t="shared" si="12"/>
        <v>63527.553882189473</v>
      </c>
      <c r="D76" s="135">
        <f t="shared" si="13"/>
        <v>179.99</v>
      </c>
      <c r="E76" s="135">
        <f t="shared" si="0"/>
        <v>1630.9647058833641</v>
      </c>
      <c r="F76" s="135">
        <f t="shared" si="6"/>
        <v>1810.96</v>
      </c>
      <c r="G76" s="134">
        <f t="shared" si="14"/>
        <v>61896.589176306108</v>
      </c>
      <c r="L76" s="182">
        <f t="shared" si="10"/>
        <v>47423</v>
      </c>
      <c r="M76" s="140">
        <v>63</v>
      </c>
      <c r="N76" s="148">
        <f t="shared" si="15"/>
        <v>59279.849715553399</v>
      </c>
      <c r="O76" s="183">
        <f t="shared" si="3"/>
        <v>167.96</v>
      </c>
      <c r="P76" s="183">
        <f t="shared" si="4"/>
        <v>1521.9119381714995</v>
      </c>
      <c r="Q76" s="183">
        <f t="shared" si="7"/>
        <v>1689.87</v>
      </c>
      <c r="R76" s="148">
        <f t="shared" si="16"/>
        <v>57757.9377773819</v>
      </c>
    </row>
    <row r="77" spans="1:18" x14ac:dyDescent="0.35">
      <c r="A77" s="132">
        <f t="shared" si="8"/>
        <v>47453</v>
      </c>
      <c r="B77" s="133">
        <v>64</v>
      </c>
      <c r="C77" s="134">
        <f t="shared" si="12"/>
        <v>61896.589176306108</v>
      </c>
      <c r="D77" s="135">
        <f t="shared" si="13"/>
        <v>175.37</v>
      </c>
      <c r="E77" s="135">
        <f t="shared" si="0"/>
        <v>1635.5857725500339</v>
      </c>
      <c r="F77" s="135">
        <f t="shared" si="6"/>
        <v>1810.96</v>
      </c>
      <c r="G77" s="134">
        <f t="shared" si="14"/>
        <v>60261.003403756076</v>
      </c>
      <c r="L77" s="182">
        <f t="shared" si="10"/>
        <v>47453</v>
      </c>
      <c r="M77" s="140">
        <v>64</v>
      </c>
      <c r="N77" s="148">
        <f t="shared" si="15"/>
        <v>57757.9377773819</v>
      </c>
      <c r="O77" s="183">
        <f t="shared" si="3"/>
        <v>163.65</v>
      </c>
      <c r="P77" s="183">
        <f t="shared" si="4"/>
        <v>1526.2240219963187</v>
      </c>
      <c r="Q77" s="183">
        <f t="shared" si="7"/>
        <v>1689.87</v>
      </c>
      <c r="R77" s="148">
        <f t="shared" si="16"/>
        <v>56231.713755385579</v>
      </c>
    </row>
    <row r="78" spans="1:18" x14ac:dyDescent="0.35">
      <c r="A78" s="132">
        <f t="shared" si="8"/>
        <v>47484</v>
      </c>
      <c r="B78" s="133">
        <v>65</v>
      </c>
      <c r="C78" s="134">
        <f t="shared" si="12"/>
        <v>60261.003403756076</v>
      </c>
      <c r="D78" s="135">
        <f t="shared" si="13"/>
        <v>170.74</v>
      </c>
      <c r="E78" s="135">
        <f t="shared" ref="E78:E112" si="17">PPMT($E$10/12,B78,$E$7,-$E$8,$E$9,0)</f>
        <v>1640.2199322389258</v>
      </c>
      <c r="F78" s="135">
        <f t="shared" si="6"/>
        <v>1810.96</v>
      </c>
      <c r="G78" s="134">
        <f t="shared" si="14"/>
        <v>58620.783471517148</v>
      </c>
      <c r="L78" s="182">
        <f t="shared" si="10"/>
        <v>47484</v>
      </c>
      <c r="M78" s="140">
        <v>65</v>
      </c>
      <c r="N78" s="148">
        <f t="shared" si="15"/>
        <v>56231.713755385579</v>
      </c>
      <c r="O78" s="183">
        <f t="shared" si="3"/>
        <v>159.32</v>
      </c>
      <c r="P78" s="183">
        <f t="shared" si="4"/>
        <v>1530.5483233919751</v>
      </c>
      <c r="Q78" s="183">
        <f t="shared" si="7"/>
        <v>1689.87</v>
      </c>
      <c r="R78" s="148">
        <f t="shared" si="16"/>
        <v>54701.165431993606</v>
      </c>
    </row>
    <row r="79" spans="1:18" x14ac:dyDescent="0.35">
      <c r="A79" s="132">
        <f t="shared" si="8"/>
        <v>47515</v>
      </c>
      <c r="B79" s="133">
        <v>66</v>
      </c>
      <c r="C79" s="134">
        <f t="shared" si="12"/>
        <v>58620.783471517148</v>
      </c>
      <c r="D79" s="135">
        <f t="shared" si="13"/>
        <v>166.09</v>
      </c>
      <c r="E79" s="135">
        <f t="shared" si="17"/>
        <v>1644.8672220469357</v>
      </c>
      <c r="F79" s="135">
        <f t="shared" si="6"/>
        <v>1810.96</v>
      </c>
      <c r="G79" s="134">
        <f t="shared" si="14"/>
        <v>56975.91624947021</v>
      </c>
      <c r="L79" s="182">
        <f t="shared" si="10"/>
        <v>47515</v>
      </c>
      <c r="M79" s="140">
        <v>66</v>
      </c>
      <c r="N79" s="148">
        <f t="shared" si="15"/>
        <v>54701.165431993606</v>
      </c>
      <c r="O79" s="183">
        <f t="shared" ref="O79:O112" si="18">ROUND(N79*$P$10/12,2)</f>
        <v>154.99</v>
      </c>
      <c r="P79" s="183">
        <f t="shared" ref="P79:P112" si="19">PPMT($P$10/12,M79,$P$7,-$P$8,$P$9,0)</f>
        <v>1534.8848769749188</v>
      </c>
      <c r="Q79" s="183">
        <f t="shared" si="7"/>
        <v>1689.87</v>
      </c>
      <c r="R79" s="148">
        <f t="shared" si="16"/>
        <v>53166.280555018689</v>
      </c>
    </row>
    <row r="80" spans="1:18" x14ac:dyDescent="0.35">
      <c r="A80" s="132">
        <f t="shared" si="8"/>
        <v>47543</v>
      </c>
      <c r="B80" s="133">
        <v>67</v>
      </c>
      <c r="C80" s="134">
        <f t="shared" si="12"/>
        <v>56975.91624947021</v>
      </c>
      <c r="D80" s="135">
        <f t="shared" si="13"/>
        <v>161.43</v>
      </c>
      <c r="E80" s="135">
        <f t="shared" si="17"/>
        <v>1649.5276791760691</v>
      </c>
      <c r="F80" s="135">
        <f t="shared" ref="F80:F112" si="20">F79</f>
        <v>1810.96</v>
      </c>
      <c r="G80" s="134">
        <f t="shared" si="14"/>
        <v>55326.388570294141</v>
      </c>
      <c r="L80" s="182">
        <f t="shared" si="10"/>
        <v>47543</v>
      </c>
      <c r="M80" s="140">
        <v>67</v>
      </c>
      <c r="N80" s="148">
        <f t="shared" si="15"/>
        <v>53166.280555018689</v>
      </c>
      <c r="O80" s="183">
        <f t="shared" si="18"/>
        <v>150.63999999999999</v>
      </c>
      <c r="P80" s="183">
        <f t="shared" si="19"/>
        <v>1539.2337174596812</v>
      </c>
      <c r="Q80" s="183">
        <f t="shared" ref="Q80:Q112" si="21">Q79</f>
        <v>1689.87</v>
      </c>
      <c r="R80" s="148">
        <f t="shared" si="16"/>
        <v>51627.046837559006</v>
      </c>
    </row>
    <row r="81" spans="1:18" x14ac:dyDescent="0.35">
      <c r="A81" s="132">
        <f t="shared" ref="A81:A112" si="22">EDATE(A80,1)</f>
        <v>47574</v>
      </c>
      <c r="B81" s="133">
        <v>68</v>
      </c>
      <c r="C81" s="134">
        <f t="shared" si="12"/>
        <v>55326.388570294141</v>
      </c>
      <c r="D81" s="135">
        <f t="shared" si="13"/>
        <v>156.76</v>
      </c>
      <c r="E81" s="135">
        <f t="shared" si="17"/>
        <v>1654.2013409337346</v>
      </c>
      <c r="F81" s="135">
        <f t="shared" si="20"/>
        <v>1810.96</v>
      </c>
      <c r="G81" s="134">
        <f t="shared" si="14"/>
        <v>53672.187229360403</v>
      </c>
      <c r="L81" s="182">
        <f t="shared" ref="L81:L112" si="23">EDATE(L80,1)</f>
        <v>47574</v>
      </c>
      <c r="M81" s="140">
        <v>68</v>
      </c>
      <c r="N81" s="148">
        <f t="shared" si="15"/>
        <v>51627.046837559006</v>
      </c>
      <c r="O81" s="183">
        <f t="shared" si="18"/>
        <v>146.28</v>
      </c>
      <c r="P81" s="183">
        <f t="shared" si="19"/>
        <v>1543.5948796591506</v>
      </c>
      <c r="Q81" s="183">
        <f t="shared" si="21"/>
        <v>1689.87</v>
      </c>
      <c r="R81" s="148">
        <f t="shared" si="16"/>
        <v>50083.451957899859</v>
      </c>
    </row>
    <row r="82" spans="1:18" x14ac:dyDescent="0.35">
      <c r="A82" s="132">
        <f t="shared" si="22"/>
        <v>47604</v>
      </c>
      <c r="B82" s="133">
        <v>69</v>
      </c>
      <c r="C82" s="134">
        <f t="shared" si="12"/>
        <v>53672.187229360403</v>
      </c>
      <c r="D82" s="135">
        <f t="shared" si="13"/>
        <v>152.07</v>
      </c>
      <c r="E82" s="135">
        <f t="shared" si="17"/>
        <v>1658.8882447330466</v>
      </c>
      <c r="F82" s="135">
        <f t="shared" si="20"/>
        <v>1810.96</v>
      </c>
      <c r="G82" s="134">
        <f t="shared" si="14"/>
        <v>52013.298984627356</v>
      </c>
      <c r="L82" s="182">
        <f t="shared" si="23"/>
        <v>47604</v>
      </c>
      <c r="M82" s="140">
        <v>69</v>
      </c>
      <c r="N82" s="148">
        <f t="shared" si="15"/>
        <v>50083.451957899859</v>
      </c>
      <c r="O82" s="183">
        <f t="shared" si="18"/>
        <v>141.9</v>
      </c>
      <c r="P82" s="183">
        <f t="shared" si="19"/>
        <v>1547.9683984848514</v>
      </c>
      <c r="Q82" s="183">
        <f t="shared" si="21"/>
        <v>1689.87</v>
      </c>
      <c r="R82" s="148">
        <f t="shared" si="16"/>
        <v>48535.483559415006</v>
      </c>
    </row>
    <row r="83" spans="1:18" x14ac:dyDescent="0.35">
      <c r="A83" s="132">
        <f t="shared" si="22"/>
        <v>47635</v>
      </c>
      <c r="B83" s="133">
        <v>70</v>
      </c>
      <c r="C83" s="134">
        <f t="shared" si="12"/>
        <v>52013.298984627356</v>
      </c>
      <c r="D83" s="135">
        <f t="shared" si="13"/>
        <v>147.37</v>
      </c>
      <c r="E83" s="135">
        <f t="shared" si="17"/>
        <v>1663.5884280931234</v>
      </c>
      <c r="F83" s="135">
        <f t="shared" si="20"/>
        <v>1810.96</v>
      </c>
      <c r="G83" s="134">
        <f t="shared" si="14"/>
        <v>50349.710556534235</v>
      </c>
      <c r="L83" s="182">
        <f t="shared" si="23"/>
        <v>47635</v>
      </c>
      <c r="M83" s="140">
        <v>70</v>
      </c>
      <c r="N83" s="148">
        <f t="shared" si="15"/>
        <v>48535.483559415006</v>
      </c>
      <c r="O83" s="183">
        <f t="shared" si="18"/>
        <v>137.52000000000001</v>
      </c>
      <c r="P83" s="183">
        <f t="shared" si="19"/>
        <v>1552.354308947225</v>
      </c>
      <c r="Q83" s="183">
        <f t="shared" si="21"/>
        <v>1689.87</v>
      </c>
      <c r="R83" s="148">
        <f t="shared" si="16"/>
        <v>46983.129250467784</v>
      </c>
    </row>
    <row r="84" spans="1:18" x14ac:dyDescent="0.35">
      <c r="A84" s="132">
        <f t="shared" si="22"/>
        <v>47665</v>
      </c>
      <c r="B84" s="133">
        <v>71</v>
      </c>
      <c r="C84" s="134">
        <f t="shared" si="12"/>
        <v>50349.710556534235</v>
      </c>
      <c r="D84" s="135">
        <f t="shared" si="13"/>
        <v>142.66</v>
      </c>
      <c r="E84" s="135">
        <f t="shared" si="17"/>
        <v>1668.3019286393874</v>
      </c>
      <c r="F84" s="135">
        <f t="shared" si="20"/>
        <v>1810.96</v>
      </c>
      <c r="G84" s="134">
        <f t="shared" si="14"/>
        <v>48681.408627894845</v>
      </c>
      <c r="L84" s="182">
        <f t="shared" si="23"/>
        <v>47665</v>
      </c>
      <c r="M84" s="140">
        <v>71</v>
      </c>
      <c r="N84" s="148">
        <f t="shared" si="15"/>
        <v>46983.129250467784</v>
      </c>
      <c r="O84" s="183">
        <f t="shared" si="18"/>
        <v>133.12</v>
      </c>
      <c r="P84" s="183">
        <f t="shared" si="19"/>
        <v>1556.7526461559089</v>
      </c>
      <c r="Q84" s="183">
        <f t="shared" si="21"/>
        <v>1689.87</v>
      </c>
      <c r="R84" s="148">
        <f t="shared" si="16"/>
        <v>45426.376604311874</v>
      </c>
    </row>
    <row r="85" spans="1:18" x14ac:dyDescent="0.35">
      <c r="A85" s="132">
        <f t="shared" si="22"/>
        <v>47696</v>
      </c>
      <c r="B85" s="133">
        <v>72</v>
      </c>
      <c r="C85" s="134">
        <f t="shared" si="12"/>
        <v>48681.408627894845</v>
      </c>
      <c r="D85" s="135">
        <f t="shared" si="13"/>
        <v>137.93</v>
      </c>
      <c r="E85" s="135">
        <f t="shared" si="17"/>
        <v>1673.0287841038657</v>
      </c>
      <c r="F85" s="135">
        <f t="shared" si="20"/>
        <v>1810.96</v>
      </c>
      <c r="G85" s="134">
        <f t="shared" si="14"/>
        <v>47008.379843790979</v>
      </c>
      <c r="L85" s="182">
        <f t="shared" si="23"/>
        <v>47696</v>
      </c>
      <c r="M85" s="140">
        <v>72</v>
      </c>
      <c r="N85" s="148">
        <f t="shared" si="15"/>
        <v>45426.376604311874</v>
      </c>
      <c r="O85" s="183">
        <f t="shared" si="18"/>
        <v>128.71</v>
      </c>
      <c r="P85" s="183">
        <f t="shared" si="19"/>
        <v>1561.1634453200172</v>
      </c>
      <c r="Q85" s="183">
        <f t="shared" si="21"/>
        <v>1689.87</v>
      </c>
      <c r="R85" s="148">
        <f t="shared" si="16"/>
        <v>43865.213158991857</v>
      </c>
    </row>
    <row r="86" spans="1:18" x14ac:dyDescent="0.35">
      <c r="A86" s="132">
        <f t="shared" si="22"/>
        <v>47727</v>
      </c>
      <c r="B86" s="133">
        <v>73</v>
      </c>
      <c r="C86" s="134">
        <f t="shared" si="12"/>
        <v>47008.379843790979</v>
      </c>
      <c r="D86" s="135">
        <f t="shared" si="13"/>
        <v>133.19</v>
      </c>
      <c r="E86" s="135">
        <f t="shared" si="17"/>
        <v>1677.7690323254935</v>
      </c>
      <c r="F86" s="135">
        <f t="shared" si="20"/>
        <v>1810.96</v>
      </c>
      <c r="G86" s="134">
        <f t="shared" si="14"/>
        <v>45330.610811465485</v>
      </c>
      <c r="L86" s="182">
        <f t="shared" si="23"/>
        <v>47727</v>
      </c>
      <c r="M86" s="140">
        <v>73</v>
      </c>
      <c r="N86" s="148">
        <f t="shared" si="15"/>
        <v>43865.213158991857</v>
      </c>
      <c r="O86" s="183">
        <f t="shared" si="18"/>
        <v>124.28</v>
      </c>
      <c r="P86" s="183">
        <f t="shared" si="19"/>
        <v>1565.5867417484239</v>
      </c>
      <c r="Q86" s="183">
        <f t="shared" si="21"/>
        <v>1689.87</v>
      </c>
      <c r="R86" s="148">
        <f t="shared" si="16"/>
        <v>42299.626417243431</v>
      </c>
    </row>
    <row r="87" spans="1:18" x14ac:dyDescent="0.35">
      <c r="A87" s="132">
        <f t="shared" si="22"/>
        <v>47757</v>
      </c>
      <c r="B87" s="133">
        <v>74</v>
      </c>
      <c r="C87" s="134">
        <f t="shared" si="12"/>
        <v>45330.610811465485</v>
      </c>
      <c r="D87" s="135">
        <f t="shared" si="13"/>
        <v>128.44</v>
      </c>
      <c r="E87" s="135">
        <f t="shared" si="17"/>
        <v>1682.5227112504156</v>
      </c>
      <c r="F87" s="135">
        <f t="shared" si="20"/>
        <v>1810.96</v>
      </c>
      <c r="G87" s="134">
        <f t="shared" si="14"/>
        <v>43648.088100215071</v>
      </c>
      <c r="L87" s="182">
        <f t="shared" si="23"/>
        <v>47757</v>
      </c>
      <c r="M87" s="140">
        <v>74</v>
      </c>
      <c r="N87" s="148">
        <f t="shared" si="15"/>
        <v>42299.626417243431</v>
      </c>
      <c r="O87" s="183">
        <f t="shared" si="18"/>
        <v>119.85</v>
      </c>
      <c r="P87" s="183">
        <f t="shared" si="19"/>
        <v>1570.0225708500443</v>
      </c>
      <c r="Q87" s="183">
        <f t="shared" si="21"/>
        <v>1689.87</v>
      </c>
      <c r="R87" s="148">
        <f t="shared" si="16"/>
        <v>40729.603846393387</v>
      </c>
    </row>
    <row r="88" spans="1:18" x14ac:dyDescent="0.35">
      <c r="A88" s="132">
        <f t="shared" si="22"/>
        <v>47788</v>
      </c>
      <c r="B88" s="133">
        <v>75</v>
      </c>
      <c r="C88" s="134">
        <f t="shared" si="12"/>
        <v>43648.088100215071</v>
      </c>
      <c r="D88" s="135">
        <f t="shared" si="13"/>
        <v>123.67</v>
      </c>
      <c r="E88" s="135">
        <f t="shared" si="17"/>
        <v>1687.289858932292</v>
      </c>
      <c r="F88" s="135">
        <f t="shared" si="20"/>
        <v>1810.96</v>
      </c>
      <c r="G88" s="134">
        <f t="shared" si="14"/>
        <v>41960.798241282777</v>
      </c>
      <c r="L88" s="182">
        <f t="shared" si="23"/>
        <v>47788</v>
      </c>
      <c r="M88" s="140">
        <v>75</v>
      </c>
      <c r="N88" s="148">
        <f t="shared" si="15"/>
        <v>40729.603846393387</v>
      </c>
      <c r="O88" s="183">
        <f t="shared" si="18"/>
        <v>115.4</v>
      </c>
      <c r="P88" s="183">
        <f t="shared" si="19"/>
        <v>1574.4709681341196</v>
      </c>
      <c r="Q88" s="183">
        <f t="shared" si="21"/>
        <v>1689.87</v>
      </c>
      <c r="R88" s="148">
        <f t="shared" si="16"/>
        <v>39155.132878259268</v>
      </c>
    </row>
    <row r="89" spans="1:18" x14ac:dyDescent="0.35">
      <c r="A89" s="132">
        <f t="shared" si="22"/>
        <v>47818</v>
      </c>
      <c r="B89" s="133">
        <v>76</v>
      </c>
      <c r="C89" s="134">
        <f t="shared" si="12"/>
        <v>41960.798241282777</v>
      </c>
      <c r="D89" s="135">
        <f t="shared" si="13"/>
        <v>118.89</v>
      </c>
      <c r="E89" s="135">
        <f t="shared" si="17"/>
        <v>1692.0705135326</v>
      </c>
      <c r="F89" s="135">
        <f t="shared" si="20"/>
        <v>1810.96</v>
      </c>
      <c r="G89" s="134">
        <f t="shared" si="14"/>
        <v>40268.727727750178</v>
      </c>
      <c r="L89" s="182">
        <f t="shared" si="23"/>
        <v>47818</v>
      </c>
      <c r="M89" s="140">
        <v>76</v>
      </c>
      <c r="N89" s="148">
        <f t="shared" si="15"/>
        <v>39155.132878259268</v>
      </c>
      <c r="O89" s="183">
        <f t="shared" si="18"/>
        <v>110.94</v>
      </c>
      <c r="P89" s="183">
        <f t="shared" si="19"/>
        <v>1578.9319692104996</v>
      </c>
      <c r="Q89" s="183">
        <f t="shared" si="21"/>
        <v>1689.87</v>
      </c>
      <c r="R89" s="148">
        <f t="shared" si="16"/>
        <v>37576.20090904877</v>
      </c>
    </row>
    <row r="90" spans="1:18" x14ac:dyDescent="0.35">
      <c r="A90" s="132">
        <f t="shared" si="22"/>
        <v>47849</v>
      </c>
      <c r="B90" s="133">
        <v>77</v>
      </c>
      <c r="C90" s="134">
        <f t="shared" si="12"/>
        <v>40268.727727750178</v>
      </c>
      <c r="D90" s="135">
        <f t="shared" si="13"/>
        <v>114.09</v>
      </c>
      <c r="E90" s="135">
        <f t="shared" si="17"/>
        <v>1696.864713320942</v>
      </c>
      <c r="F90" s="135">
        <f t="shared" si="20"/>
        <v>1810.96</v>
      </c>
      <c r="G90" s="134">
        <f t="shared" si="14"/>
        <v>38571.863014429233</v>
      </c>
      <c r="L90" s="182">
        <f t="shared" si="23"/>
        <v>47849</v>
      </c>
      <c r="M90" s="140">
        <v>77</v>
      </c>
      <c r="N90" s="148">
        <f t="shared" si="15"/>
        <v>37576.20090904877</v>
      </c>
      <c r="O90" s="183">
        <f t="shared" si="18"/>
        <v>106.47</v>
      </c>
      <c r="P90" s="183">
        <f t="shared" si="19"/>
        <v>1583.4056097899293</v>
      </c>
      <c r="Q90" s="183">
        <f t="shared" si="21"/>
        <v>1689.87</v>
      </c>
      <c r="R90" s="148">
        <f t="shared" si="16"/>
        <v>35992.79529925884</v>
      </c>
    </row>
    <row r="91" spans="1:18" x14ac:dyDescent="0.35">
      <c r="A91" s="132">
        <f t="shared" si="22"/>
        <v>47880</v>
      </c>
      <c r="B91" s="133">
        <v>78</v>
      </c>
      <c r="C91" s="134">
        <f t="shared" si="12"/>
        <v>38571.863014429233</v>
      </c>
      <c r="D91" s="135">
        <f t="shared" si="13"/>
        <v>109.29</v>
      </c>
      <c r="E91" s="135">
        <f t="shared" si="17"/>
        <v>1701.6724966753516</v>
      </c>
      <c r="F91" s="135">
        <f t="shared" si="20"/>
        <v>1810.96</v>
      </c>
      <c r="G91" s="134">
        <f t="shared" si="14"/>
        <v>36870.190517753879</v>
      </c>
      <c r="L91" s="182">
        <f t="shared" si="23"/>
        <v>47880</v>
      </c>
      <c r="M91" s="140">
        <v>78</v>
      </c>
      <c r="N91" s="148">
        <f t="shared" si="15"/>
        <v>35992.79529925884</v>
      </c>
      <c r="O91" s="183">
        <f t="shared" si="18"/>
        <v>101.98</v>
      </c>
      <c r="P91" s="183">
        <f t="shared" si="19"/>
        <v>1587.891925684334</v>
      </c>
      <c r="Q91" s="183">
        <f t="shared" si="21"/>
        <v>1689.87</v>
      </c>
      <c r="R91" s="148">
        <f t="shared" si="16"/>
        <v>34404.903373574503</v>
      </c>
    </row>
    <row r="92" spans="1:18" x14ac:dyDescent="0.35">
      <c r="A92" s="132">
        <f t="shared" si="22"/>
        <v>47908</v>
      </c>
      <c r="B92" s="133">
        <v>79</v>
      </c>
      <c r="C92" s="134">
        <f t="shared" si="12"/>
        <v>36870.190517753879</v>
      </c>
      <c r="D92" s="135">
        <f t="shared" si="13"/>
        <v>104.47</v>
      </c>
      <c r="E92" s="135">
        <f t="shared" si="17"/>
        <v>1706.4939020825984</v>
      </c>
      <c r="F92" s="135">
        <f t="shared" si="20"/>
        <v>1810.96</v>
      </c>
      <c r="G92" s="134">
        <f t="shared" si="14"/>
        <v>35163.696615671281</v>
      </c>
      <c r="L92" s="182">
        <f t="shared" si="23"/>
        <v>47908</v>
      </c>
      <c r="M92" s="140">
        <v>79</v>
      </c>
      <c r="N92" s="148">
        <f t="shared" si="15"/>
        <v>34404.903373574503</v>
      </c>
      <c r="O92" s="183">
        <f t="shared" si="18"/>
        <v>97.48</v>
      </c>
      <c r="P92" s="183">
        <f t="shared" si="19"/>
        <v>1592.3909528071065</v>
      </c>
      <c r="Q92" s="183">
        <f t="shared" si="21"/>
        <v>1689.87</v>
      </c>
      <c r="R92" s="148">
        <f t="shared" si="16"/>
        <v>32812.512420767394</v>
      </c>
    </row>
    <row r="93" spans="1:18" x14ac:dyDescent="0.35">
      <c r="A93" s="132">
        <f t="shared" si="22"/>
        <v>47939</v>
      </c>
      <c r="B93" s="133">
        <v>80</v>
      </c>
      <c r="C93" s="134">
        <f t="shared" si="12"/>
        <v>35163.696615671281</v>
      </c>
      <c r="D93" s="135">
        <f t="shared" si="13"/>
        <v>99.63</v>
      </c>
      <c r="E93" s="135">
        <f t="shared" si="17"/>
        <v>1711.328968138499</v>
      </c>
      <c r="F93" s="135">
        <f t="shared" si="20"/>
        <v>1810.96</v>
      </c>
      <c r="G93" s="134">
        <f t="shared" si="14"/>
        <v>33452.367647532781</v>
      </c>
      <c r="L93" s="182">
        <f t="shared" si="23"/>
        <v>47939</v>
      </c>
      <c r="M93" s="140">
        <v>80</v>
      </c>
      <c r="N93" s="148">
        <f t="shared" si="15"/>
        <v>32812.512420767394</v>
      </c>
      <c r="O93" s="183">
        <f t="shared" si="18"/>
        <v>92.97</v>
      </c>
      <c r="P93" s="183">
        <f t="shared" si="19"/>
        <v>1596.902727173393</v>
      </c>
      <c r="Q93" s="183">
        <f t="shared" si="21"/>
        <v>1689.87</v>
      </c>
      <c r="R93" s="148">
        <f t="shared" si="16"/>
        <v>31215.609693594</v>
      </c>
    </row>
    <row r="94" spans="1:18" x14ac:dyDescent="0.35">
      <c r="A94" s="132">
        <f t="shared" si="22"/>
        <v>47969</v>
      </c>
      <c r="B94" s="133">
        <v>81</v>
      </c>
      <c r="C94" s="134">
        <f t="shared" si="12"/>
        <v>33452.367647532781</v>
      </c>
      <c r="D94" s="135">
        <f t="shared" si="13"/>
        <v>94.78</v>
      </c>
      <c r="E94" s="135">
        <f t="shared" si="17"/>
        <v>1716.177733548225</v>
      </c>
      <c r="F94" s="135">
        <f t="shared" si="20"/>
        <v>1810.96</v>
      </c>
      <c r="G94" s="134">
        <f t="shared" si="14"/>
        <v>31736.189913984555</v>
      </c>
      <c r="L94" s="182">
        <f t="shared" si="23"/>
        <v>47969</v>
      </c>
      <c r="M94" s="140">
        <v>81</v>
      </c>
      <c r="N94" s="148">
        <f t="shared" si="15"/>
        <v>31215.609693594</v>
      </c>
      <c r="O94" s="183">
        <f t="shared" si="18"/>
        <v>88.44</v>
      </c>
      <c r="P94" s="183">
        <f t="shared" si="19"/>
        <v>1601.4272849003844</v>
      </c>
      <c r="Q94" s="183">
        <f t="shared" si="21"/>
        <v>1689.87</v>
      </c>
      <c r="R94" s="148">
        <f t="shared" si="16"/>
        <v>29614.182408693618</v>
      </c>
    </row>
    <row r="95" spans="1:18" x14ac:dyDescent="0.35">
      <c r="A95" s="132">
        <f t="shared" si="22"/>
        <v>48000</v>
      </c>
      <c r="B95" s="133">
        <v>82</v>
      </c>
      <c r="C95" s="134">
        <f t="shared" si="12"/>
        <v>31736.189913984555</v>
      </c>
      <c r="D95" s="135">
        <f t="shared" si="13"/>
        <v>89.92</v>
      </c>
      <c r="E95" s="135">
        <f t="shared" si="17"/>
        <v>1721.0402371266116</v>
      </c>
      <c r="F95" s="135">
        <f t="shared" si="20"/>
        <v>1810.96</v>
      </c>
      <c r="G95" s="134">
        <f t="shared" si="14"/>
        <v>30015.149676857945</v>
      </c>
      <c r="L95" s="182">
        <f t="shared" si="23"/>
        <v>48000</v>
      </c>
      <c r="M95" s="140">
        <v>82</v>
      </c>
      <c r="N95" s="148">
        <f t="shared" si="15"/>
        <v>29614.182408693618</v>
      </c>
      <c r="O95" s="183">
        <f t="shared" si="18"/>
        <v>83.91</v>
      </c>
      <c r="P95" s="183">
        <f t="shared" si="19"/>
        <v>1605.9646622076025</v>
      </c>
      <c r="Q95" s="183">
        <f t="shared" si="21"/>
        <v>1689.87</v>
      </c>
      <c r="R95" s="148">
        <f t="shared" si="16"/>
        <v>28008.217746486014</v>
      </c>
    </row>
    <row r="96" spans="1:18" x14ac:dyDescent="0.35">
      <c r="A96" s="132">
        <f t="shared" si="22"/>
        <v>48030</v>
      </c>
      <c r="B96" s="133">
        <v>83</v>
      </c>
      <c r="C96" s="134">
        <f t="shared" si="12"/>
        <v>30015.149676857945</v>
      </c>
      <c r="D96" s="135">
        <f t="shared" si="13"/>
        <v>85.04</v>
      </c>
      <c r="E96" s="135">
        <f t="shared" si="17"/>
        <v>1725.9165177984701</v>
      </c>
      <c r="F96" s="135">
        <f t="shared" si="20"/>
        <v>1810.96</v>
      </c>
      <c r="G96" s="134">
        <f t="shared" si="14"/>
        <v>28289.233159059477</v>
      </c>
      <c r="L96" s="182">
        <f t="shared" si="23"/>
        <v>48030</v>
      </c>
      <c r="M96" s="140">
        <v>83</v>
      </c>
      <c r="N96" s="148">
        <f t="shared" si="15"/>
        <v>28008.217746486014</v>
      </c>
      <c r="O96" s="183">
        <f t="shared" si="18"/>
        <v>79.36</v>
      </c>
      <c r="P96" s="183">
        <f t="shared" si="19"/>
        <v>1610.5148954171905</v>
      </c>
      <c r="Q96" s="183">
        <f t="shared" si="21"/>
        <v>1689.87</v>
      </c>
      <c r="R96" s="148">
        <f t="shared" si="16"/>
        <v>26397.702851068825</v>
      </c>
    </row>
    <row r="97" spans="1:18" x14ac:dyDescent="0.35">
      <c r="A97" s="132">
        <f t="shared" si="22"/>
        <v>48061</v>
      </c>
      <c r="B97" s="133">
        <v>84</v>
      </c>
      <c r="C97" s="134">
        <f t="shared" si="12"/>
        <v>28289.233159059477</v>
      </c>
      <c r="D97" s="135">
        <f t="shared" si="13"/>
        <v>80.150000000000006</v>
      </c>
      <c r="E97" s="135">
        <f t="shared" si="17"/>
        <v>1730.8066145988992</v>
      </c>
      <c r="F97" s="135">
        <f t="shared" si="20"/>
        <v>1810.96</v>
      </c>
      <c r="G97" s="134">
        <f t="shared" si="14"/>
        <v>26558.426544460577</v>
      </c>
      <c r="L97" s="182">
        <f t="shared" si="23"/>
        <v>48061</v>
      </c>
      <c r="M97" s="140">
        <v>84</v>
      </c>
      <c r="N97" s="148">
        <f t="shared" si="15"/>
        <v>26397.702851068825</v>
      </c>
      <c r="O97" s="183">
        <f t="shared" si="18"/>
        <v>74.790000000000006</v>
      </c>
      <c r="P97" s="183">
        <f t="shared" si="19"/>
        <v>1615.0780209542058</v>
      </c>
      <c r="Q97" s="183">
        <f t="shared" si="21"/>
        <v>1689.87</v>
      </c>
      <c r="R97" s="148">
        <f t="shared" si="16"/>
        <v>24782.624830114619</v>
      </c>
    </row>
    <row r="98" spans="1:18" x14ac:dyDescent="0.35">
      <c r="A98" s="132">
        <f t="shared" si="22"/>
        <v>48092</v>
      </c>
      <c r="B98" s="133">
        <v>85</v>
      </c>
      <c r="C98" s="134">
        <f t="shared" si="12"/>
        <v>26558.426544460577</v>
      </c>
      <c r="D98" s="135">
        <f t="shared" si="13"/>
        <v>75.25</v>
      </c>
      <c r="E98" s="135">
        <f t="shared" si="17"/>
        <v>1735.7105666735961</v>
      </c>
      <c r="F98" s="135">
        <f t="shared" si="20"/>
        <v>1810.96</v>
      </c>
      <c r="G98" s="134">
        <f t="shared" si="14"/>
        <v>24822.715977786982</v>
      </c>
      <c r="L98" s="182">
        <f t="shared" si="23"/>
        <v>48092</v>
      </c>
      <c r="M98" s="140">
        <v>85</v>
      </c>
      <c r="N98" s="148">
        <f t="shared" si="15"/>
        <v>24782.624830114619</v>
      </c>
      <c r="O98" s="183">
        <f t="shared" si="18"/>
        <v>70.22</v>
      </c>
      <c r="P98" s="183">
        <f t="shared" si="19"/>
        <v>1619.6540753469094</v>
      </c>
      <c r="Q98" s="183">
        <f t="shared" si="21"/>
        <v>1689.87</v>
      </c>
      <c r="R98" s="148">
        <f t="shared" si="16"/>
        <v>23162.97075476771</v>
      </c>
    </row>
    <row r="99" spans="1:18" x14ac:dyDescent="0.35">
      <c r="A99" s="132">
        <f t="shared" si="22"/>
        <v>48122</v>
      </c>
      <c r="B99" s="133">
        <v>86</v>
      </c>
      <c r="C99" s="134">
        <f t="shared" si="12"/>
        <v>24822.715977786982</v>
      </c>
      <c r="D99" s="135">
        <f t="shared" si="13"/>
        <v>70.33</v>
      </c>
      <c r="E99" s="135">
        <f t="shared" si="17"/>
        <v>1740.6284132791714</v>
      </c>
      <c r="F99" s="135">
        <f t="shared" si="20"/>
        <v>1810.96</v>
      </c>
      <c r="G99" s="134">
        <f t="shared" si="14"/>
        <v>23082.087564507812</v>
      </c>
      <c r="L99" s="182">
        <f t="shared" si="23"/>
        <v>48122</v>
      </c>
      <c r="M99" s="140">
        <v>86</v>
      </c>
      <c r="N99" s="148">
        <f t="shared" si="15"/>
        <v>23162.97075476771</v>
      </c>
      <c r="O99" s="183">
        <f t="shared" si="18"/>
        <v>65.63</v>
      </c>
      <c r="P99" s="183">
        <f t="shared" si="19"/>
        <v>1624.2430952270588</v>
      </c>
      <c r="Q99" s="183">
        <f t="shared" si="21"/>
        <v>1689.87</v>
      </c>
      <c r="R99" s="148">
        <f t="shared" si="16"/>
        <v>21538.727659540651</v>
      </c>
    </row>
    <row r="100" spans="1:18" x14ac:dyDescent="0.35">
      <c r="A100" s="132">
        <f t="shared" si="22"/>
        <v>48153</v>
      </c>
      <c r="B100" s="133">
        <v>87</v>
      </c>
      <c r="C100" s="134">
        <f t="shared" si="12"/>
        <v>23082.087564507812</v>
      </c>
      <c r="D100" s="135">
        <f t="shared" si="13"/>
        <v>65.400000000000006</v>
      </c>
      <c r="E100" s="135">
        <f t="shared" si="17"/>
        <v>1745.5601937834624</v>
      </c>
      <c r="F100" s="135">
        <f t="shared" si="20"/>
        <v>1810.96</v>
      </c>
      <c r="G100" s="134">
        <f t="shared" si="14"/>
        <v>21336.52737072435</v>
      </c>
      <c r="L100" s="182">
        <f t="shared" si="23"/>
        <v>48153</v>
      </c>
      <c r="M100" s="140">
        <v>87</v>
      </c>
      <c r="N100" s="148">
        <f t="shared" si="15"/>
        <v>21538.727659540651</v>
      </c>
      <c r="O100" s="183">
        <f t="shared" si="18"/>
        <v>61.03</v>
      </c>
      <c r="P100" s="183">
        <f t="shared" si="19"/>
        <v>1628.8451173302021</v>
      </c>
      <c r="Q100" s="183">
        <f t="shared" si="21"/>
        <v>1689.87</v>
      </c>
      <c r="R100" s="148">
        <f t="shared" si="16"/>
        <v>19909.882542210449</v>
      </c>
    </row>
    <row r="101" spans="1:18" x14ac:dyDescent="0.35">
      <c r="A101" s="132">
        <f t="shared" si="22"/>
        <v>48183</v>
      </c>
      <c r="B101" s="133">
        <v>88</v>
      </c>
      <c r="C101" s="134">
        <f t="shared" si="12"/>
        <v>21336.52737072435</v>
      </c>
      <c r="D101" s="135">
        <f t="shared" si="13"/>
        <v>60.45</v>
      </c>
      <c r="E101" s="135">
        <f t="shared" si="17"/>
        <v>1750.5059476658489</v>
      </c>
      <c r="F101" s="135">
        <f t="shared" si="20"/>
        <v>1810.96</v>
      </c>
      <c r="G101" s="134">
        <f t="shared" si="14"/>
        <v>19586.021423058501</v>
      </c>
      <c r="L101" s="182">
        <f t="shared" si="23"/>
        <v>48183</v>
      </c>
      <c r="M101" s="140">
        <v>88</v>
      </c>
      <c r="N101" s="148">
        <f t="shared" si="15"/>
        <v>19909.882542210449</v>
      </c>
      <c r="O101" s="183">
        <f t="shared" si="18"/>
        <v>56.41</v>
      </c>
      <c r="P101" s="183">
        <f t="shared" si="19"/>
        <v>1633.4601784959711</v>
      </c>
      <c r="Q101" s="183">
        <f t="shared" si="21"/>
        <v>1689.87</v>
      </c>
      <c r="R101" s="148">
        <f t="shared" si="16"/>
        <v>18276.422363714479</v>
      </c>
    </row>
    <row r="102" spans="1:18" x14ac:dyDescent="0.35">
      <c r="A102" s="132">
        <f t="shared" si="22"/>
        <v>48214</v>
      </c>
      <c r="B102" s="133">
        <v>89</v>
      </c>
      <c r="C102" s="134">
        <f t="shared" si="12"/>
        <v>19586.021423058501</v>
      </c>
      <c r="D102" s="135">
        <f t="shared" si="13"/>
        <v>55.49</v>
      </c>
      <c r="E102" s="135">
        <f t="shared" si="17"/>
        <v>1755.4657145175686</v>
      </c>
      <c r="F102" s="135">
        <f t="shared" si="20"/>
        <v>1810.96</v>
      </c>
      <c r="G102" s="134">
        <f t="shared" si="14"/>
        <v>17830.555708540931</v>
      </c>
      <c r="L102" s="182">
        <f t="shared" si="23"/>
        <v>48214</v>
      </c>
      <c r="M102" s="140">
        <v>89</v>
      </c>
      <c r="N102" s="148">
        <f t="shared" si="15"/>
        <v>18276.422363714479</v>
      </c>
      <c r="O102" s="183">
        <f t="shared" si="18"/>
        <v>51.78</v>
      </c>
      <c r="P102" s="183">
        <f t="shared" si="19"/>
        <v>1638.0883156683767</v>
      </c>
      <c r="Q102" s="183">
        <f t="shared" si="21"/>
        <v>1689.87</v>
      </c>
      <c r="R102" s="148">
        <f t="shared" si="16"/>
        <v>16638.334048046101</v>
      </c>
    </row>
    <row r="103" spans="1:18" x14ac:dyDescent="0.35">
      <c r="A103" s="132">
        <f t="shared" si="22"/>
        <v>48245</v>
      </c>
      <c r="B103" s="133">
        <v>90</v>
      </c>
      <c r="C103" s="134">
        <f t="shared" si="12"/>
        <v>17830.555708540931</v>
      </c>
      <c r="D103" s="135">
        <f t="shared" si="13"/>
        <v>50.52</v>
      </c>
      <c r="E103" s="135">
        <f t="shared" si="17"/>
        <v>1760.4395340420353</v>
      </c>
      <c r="F103" s="135">
        <f t="shared" si="20"/>
        <v>1810.96</v>
      </c>
      <c r="G103" s="134">
        <f t="shared" si="14"/>
        <v>16070.116174498895</v>
      </c>
      <c r="L103" s="182">
        <f t="shared" si="23"/>
        <v>48245</v>
      </c>
      <c r="M103" s="140">
        <v>90</v>
      </c>
      <c r="N103" s="148">
        <f t="shared" si="15"/>
        <v>16638.334048046101</v>
      </c>
      <c r="O103" s="183">
        <f t="shared" si="18"/>
        <v>47.14</v>
      </c>
      <c r="P103" s="183">
        <f t="shared" si="19"/>
        <v>1642.7295658961034</v>
      </c>
      <c r="Q103" s="183">
        <f t="shared" si="21"/>
        <v>1689.87</v>
      </c>
      <c r="R103" s="148">
        <f t="shared" si="16"/>
        <v>14995.604482149998</v>
      </c>
    </row>
    <row r="104" spans="1:18" x14ac:dyDescent="0.35">
      <c r="A104" s="132">
        <f t="shared" si="22"/>
        <v>48274</v>
      </c>
      <c r="B104" s="133">
        <v>91</v>
      </c>
      <c r="C104" s="134">
        <f t="shared" si="12"/>
        <v>16070.116174498895</v>
      </c>
      <c r="D104" s="135">
        <f t="shared" si="13"/>
        <v>45.53</v>
      </c>
      <c r="E104" s="135">
        <f t="shared" si="17"/>
        <v>1765.427446055154</v>
      </c>
      <c r="F104" s="135">
        <f t="shared" si="20"/>
        <v>1810.96</v>
      </c>
      <c r="G104" s="134">
        <f t="shared" si="14"/>
        <v>14304.688728443742</v>
      </c>
      <c r="L104" s="182">
        <f t="shared" si="23"/>
        <v>48274</v>
      </c>
      <c r="M104" s="140">
        <v>91</v>
      </c>
      <c r="N104" s="148">
        <f t="shared" si="15"/>
        <v>14995.604482149998</v>
      </c>
      <c r="O104" s="183">
        <f t="shared" si="18"/>
        <v>42.49</v>
      </c>
      <c r="P104" s="183">
        <f t="shared" si="19"/>
        <v>1647.383966332809</v>
      </c>
      <c r="Q104" s="183">
        <f t="shared" si="21"/>
        <v>1689.87</v>
      </c>
      <c r="R104" s="148">
        <f t="shared" si="16"/>
        <v>13348.220515817189</v>
      </c>
    </row>
    <row r="105" spans="1:18" x14ac:dyDescent="0.35">
      <c r="A105" s="132">
        <f t="shared" si="22"/>
        <v>48305</v>
      </c>
      <c r="B105" s="133">
        <v>92</v>
      </c>
      <c r="C105" s="134">
        <f t="shared" si="12"/>
        <v>14304.688728443742</v>
      </c>
      <c r="D105" s="135">
        <f t="shared" si="13"/>
        <v>40.53</v>
      </c>
      <c r="E105" s="135">
        <f t="shared" si="17"/>
        <v>1770.4294904856438</v>
      </c>
      <c r="F105" s="135">
        <f t="shared" si="20"/>
        <v>1810.96</v>
      </c>
      <c r="G105" s="134">
        <f t="shared" si="14"/>
        <v>12534.259237958098</v>
      </c>
      <c r="L105" s="182">
        <f t="shared" si="23"/>
        <v>48305</v>
      </c>
      <c r="M105" s="140">
        <v>92</v>
      </c>
      <c r="N105" s="148">
        <f t="shared" si="15"/>
        <v>13348.220515817189</v>
      </c>
      <c r="O105" s="183">
        <f t="shared" si="18"/>
        <v>37.82</v>
      </c>
      <c r="P105" s="183">
        <f t="shared" si="19"/>
        <v>1652.0515542374189</v>
      </c>
      <c r="Q105" s="183">
        <f t="shared" si="21"/>
        <v>1689.87</v>
      </c>
      <c r="R105" s="148">
        <f t="shared" si="16"/>
        <v>11696.16896157977</v>
      </c>
    </row>
    <row r="106" spans="1:18" x14ac:dyDescent="0.35">
      <c r="A106" s="132">
        <f t="shared" si="22"/>
        <v>48335</v>
      </c>
      <c r="B106" s="133">
        <v>93</v>
      </c>
      <c r="C106" s="134">
        <f t="shared" si="12"/>
        <v>12534.259237958098</v>
      </c>
      <c r="D106" s="135">
        <f t="shared" si="13"/>
        <v>35.51</v>
      </c>
      <c r="E106" s="135">
        <f t="shared" si="17"/>
        <v>1775.4457073753533</v>
      </c>
      <c r="F106" s="135">
        <f t="shared" si="20"/>
        <v>1810.96</v>
      </c>
      <c r="G106" s="134">
        <f t="shared" si="14"/>
        <v>10758.813530582745</v>
      </c>
      <c r="L106" s="182">
        <f t="shared" si="23"/>
        <v>48335</v>
      </c>
      <c r="M106" s="140">
        <v>93</v>
      </c>
      <c r="N106" s="148">
        <f t="shared" si="15"/>
        <v>11696.16896157977</v>
      </c>
      <c r="O106" s="183">
        <f t="shared" si="18"/>
        <v>33.14</v>
      </c>
      <c r="P106" s="183">
        <f t="shared" si="19"/>
        <v>1656.7323669744248</v>
      </c>
      <c r="Q106" s="183">
        <f t="shared" si="21"/>
        <v>1689.87</v>
      </c>
      <c r="R106" s="148">
        <f t="shared" si="16"/>
        <v>10039.436594605344</v>
      </c>
    </row>
    <row r="107" spans="1:18" x14ac:dyDescent="0.35">
      <c r="A107" s="132">
        <f t="shared" si="22"/>
        <v>48366</v>
      </c>
      <c r="B107" s="133">
        <v>94</v>
      </c>
      <c r="C107" s="134">
        <f t="shared" si="12"/>
        <v>10758.813530582745</v>
      </c>
      <c r="D107" s="135">
        <f t="shared" si="13"/>
        <v>30.48</v>
      </c>
      <c r="E107" s="135">
        <f t="shared" si="17"/>
        <v>1780.4761368795832</v>
      </c>
      <c r="F107" s="135">
        <f t="shared" si="20"/>
        <v>1810.96</v>
      </c>
      <c r="G107" s="134">
        <f t="shared" si="14"/>
        <v>8978.3373937031629</v>
      </c>
      <c r="L107" s="182">
        <f t="shared" si="23"/>
        <v>48366</v>
      </c>
      <c r="M107" s="140">
        <v>94</v>
      </c>
      <c r="N107" s="148">
        <f t="shared" si="15"/>
        <v>10039.436594605344</v>
      </c>
      <c r="O107" s="183">
        <f t="shared" si="18"/>
        <v>28.45</v>
      </c>
      <c r="P107" s="183">
        <f t="shared" si="19"/>
        <v>1661.4264420141858</v>
      </c>
      <c r="Q107" s="183">
        <f t="shared" si="21"/>
        <v>1689.87</v>
      </c>
      <c r="R107" s="148">
        <f t="shared" si="16"/>
        <v>8378.0101525911577</v>
      </c>
    </row>
    <row r="108" spans="1:18" x14ac:dyDescent="0.35">
      <c r="A108" s="132">
        <f t="shared" si="22"/>
        <v>48396</v>
      </c>
      <c r="B108" s="133">
        <v>95</v>
      </c>
      <c r="C108" s="134">
        <f t="shared" si="12"/>
        <v>8978.3373937031629</v>
      </c>
      <c r="D108" s="135">
        <f t="shared" si="13"/>
        <v>25.44</v>
      </c>
      <c r="E108" s="135">
        <f t="shared" si="17"/>
        <v>1785.520819267409</v>
      </c>
      <c r="F108" s="135">
        <f t="shared" si="20"/>
        <v>1810.96</v>
      </c>
      <c r="G108" s="134">
        <f t="shared" si="14"/>
        <v>7192.8165744357539</v>
      </c>
      <c r="L108" s="182">
        <f t="shared" si="23"/>
        <v>48396</v>
      </c>
      <c r="M108" s="140">
        <v>95</v>
      </c>
      <c r="N108" s="148">
        <f t="shared" si="15"/>
        <v>8378.0101525911577</v>
      </c>
      <c r="O108" s="183">
        <f t="shared" si="18"/>
        <v>23.74</v>
      </c>
      <c r="P108" s="183">
        <f t="shared" si="19"/>
        <v>1666.1338169332259</v>
      </c>
      <c r="Q108" s="183">
        <f t="shared" si="21"/>
        <v>1689.87</v>
      </c>
      <c r="R108" s="148">
        <f t="shared" si="16"/>
        <v>6711.876335657932</v>
      </c>
    </row>
    <row r="109" spans="1:18" x14ac:dyDescent="0.35">
      <c r="A109" s="132">
        <f t="shared" si="22"/>
        <v>48427</v>
      </c>
      <c r="B109" s="133">
        <v>96</v>
      </c>
      <c r="C109" s="134">
        <f t="shared" si="12"/>
        <v>7192.8165744357539</v>
      </c>
      <c r="D109" s="135">
        <f t="shared" si="13"/>
        <v>20.38</v>
      </c>
      <c r="E109" s="135">
        <f t="shared" si="17"/>
        <v>1790.5797949219998</v>
      </c>
      <c r="F109" s="135">
        <f t="shared" si="20"/>
        <v>1810.96</v>
      </c>
      <c r="G109" s="134">
        <f t="shared" si="14"/>
        <v>5402.2367795137543</v>
      </c>
      <c r="L109" s="182">
        <f t="shared" si="23"/>
        <v>48427</v>
      </c>
      <c r="M109" s="140">
        <v>96</v>
      </c>
      <c r="N109" s="148">
        <f t="shared" si="15"/>
        <v>6711.876335657932</v>
      </c>
      <c r="O109" s="183">
        <f t="shared" si="18"/>
        <v>19.02</v>
      </c>
      <c r="P109" s="183">
        <f t="shared" si="19"/>
        <v>1670.8545294145365</v>
      </c>
      <c r="Q109" s="183">
        <f t="shared" si="21"/>
        <v>1689.87</v>
      </c>
      <c r="R109" s="148">
        <f t="shared" si="16"/>
        <v>5041.021806243396</v>
      </c>
    </row>
    <row r="110" spans="1:18" x14ac:dyDescent="0.35">
      <c r="A110" s="132">
        <f t="shared" si="22"/>
        <v>48458</v>
      </c>
      <c r="B110" s="133">
        <v>97</v>
      </c>
      <c r="C110" s="134">
        <f t="shared" si="12"/>
        <v>5402.2367795137543</v>
      </c>
      <c r="D110" s="135">
        <f t="shared" si="13"/>
        <v>15.31</v>
      </c>
      <c r="E110" s="135">
        <f t="shared" si="17"/>
        <v>1795.6531043409457</v>
      </c>
      <c r="F110" s="135">
        <f t="shared" si="20"/>
        <v>1810.96</v>
      </c>
      <c r="G110" s="134">
        <f t="shared" si="14"/>
        <v>3606.5836751728084</v>
      </c>
      <c r="L110" s="182">
        <f t="shared" si="23"/>
        <v>48458</v>
      </c>
      <c r="M110" s="140">
        <v>97</v>
      </c>
      <c r="N110" s="148">
        <f t="shared" si="15"/>
        <v>5041.021806243396</v>
      </c>
      <c r="O110" s="183">
        <f t="shared" si="18"/>
        <v>14.28</v>
      </c>
      <c r="P110" s="183">
        <f t="shared" si="19"/>
        <v>1675.5886172478779</v>
      </c>
      <c r="Q110" s="183">
        <f t="shared" si="21"/>
        <v>1689.87</v>
      </c>
      <c r="R110" s="148">
        <f t="shared" si="16"/>
        <v>3365.4331889955183</v>
      </c>
    </row>
    <row r="111" spans="1:18" x14ac:dyDescent="0.35">
      <c r="A111" s="132">
        <f t="shared" si="22"/>
        <v>48488</v>
      </c>
      <c r="B111" s="133">
        <v>98</v>
      </c>
      <c r="C111" s="134">
        <f t="shared" si="12"/>
        <v>3606.5836751728084</v>
      </c>
      <c r="D111" s="135">
        <f t="shared" si="13"/>
        <v>10.220000000000001</v>
      </c>
      <c r="E111" s="135">
        <f t="shared" si="17"/>
        <v>1800.7407881365782</v>
      </c>
      <c r="F111" s="135">
        <f t="shared" si="20"/>
        <v>1810.96</v>
      </c>
      <c r="G111" s="134">
        <f t="shared" si="14"/>
        <v>1805.8428870362302</v>
      </c>
      <c r="L111" s="182">
        <f t="shared" si="23"/>
        <v>48488</v>
      </c>
      <c r="M111" s="140">
        <v>98</v>
      </c>
      <c r="N111" s="148">
        <f t="shared" si="15"/>
        <v>3365.4331889955183</v>
      </c>
      <c r="O111" s="183">
        <f t="shared" si="18"/>
        <v>9.5399999999999991</v>
      </c>
      <c r="P111" s="183">
        <f t="shared" si="19"/>
        <v>1680.3361183300801</v>
      </c>
      <c r="Q111" s="183">
        <f t="shared" si="21"/>
        <v>1689.87</v>
      </c>
      <c r="R111" s="148">
        <f t="shared" si="16"/>
        <v>1685.0970706654382</v>
      </c>
    </row>
    <row r="112" spans="1:18" x14ac:dyDescent="0.35">
      <c r="A112" s="132">
        <f t="shared" si="22"/>
        <v>48519</v>
      </c>
      <c r="B112" s="133">
        <v>99</v>
      </c>
      <c r="C112" s="134">
        <f t="shared" si="12"/>
        <v>1805.8428870362302</v>
      </c>
      <c r="D112" s="135">
        <f t="shared" si="13"/>
        <v>5.12</v>
      </c>
      <c r="E112" s="135">
        <f t="shared" si="17"/>
        <v>1805.8428870362986</v>
      </c>
      <c r="F112" s="135">
        <f t="shared" si="20"/>
        <v>1810.96</v>
      </c>
      <c r="G112" s="134">
        <f t="shared" si="14"/>
        <v>-6.843947630841285E-11</v>
      </c>
      <c r="L112" s="182">
        <f t="shared" si="23"/>
        <v>48519</v>
      </c>
      <c r="M112" s="140">
        <v>99</v>
      </c>
      <c r="N112" s="148">
        <f t="shared" si="15"/>
        <v>1685.0970706654382</v>
      </c>
      <c r="O112" s="183">
        <f t="shared" si="18"/>
        <v>4.7699999999999996</v>
      </c>
      <c r="P112" s="183">
        <f t="shared" si="19"/>
        <v>1685.0970706653488</v>
      </c>
      <c r="Q112" s="183">
        <f t="shared" si="21"/>
        <v>1689.87</v>
      </c>
      <c r="R112" s="148">
        <f t="shared" si="16"/>
        <v>8.9357854449190199E-11</v>
      </c>
    </row>
    <row r="113" spans="1:18" x14ac:dyDescent="0.35">
      <c r="A113" s="132"/>
      <c r="B113" s="133"/>
      <c r="C113" s="134"/>
      <c r="D113" s="135"/>
      <c r="E113" s="135"/>
      <c r="F113" s="135"/>
      <c r="G113" s="134"/>
      <c r="L113" s="182"/>
      <c r="M113" s="140"/>
      <c r="N113" s="148"/>
      <c r="O113" s="183"/>
      <c r="P113" s="183"/>
      <c r="Q113" s="183"/>
      <c r="R113" s="148"/>
    </row>
    <row r="114" spans="1:18" x14ac:dyDescent="0.35">
      <c r="A114" s="132"/>
      <c r="B114" s="133"/>
      <c r="C114" s="134"/>
      <c r="D114" s="135"/>
      <c r="E114" s="135"/>
      <c r="F114" s="135"/>
      <c r="G114" s="134"/>
      <c r="L114" s="182"/>
      <c r="M114" s="140"/>
      <c r="N114" s="148"/>
      <c r="O114" s="183"/>
      <c r="P114" s="183"/>
      <c r="Q114" s="183"/>
      <c r="R114" s="148"/>
    </row>
    <row r="115" spans="1:18" x14ac:dyDescent="0.35">
      <c r="A115" s="132"/>
      <c r="B115" s="133"/>
      <c r="C115" s="134"/>
      <c r="D115" s="135"/>
      <c r="E115" s="135"/>
      <c r="F115" s="135"/>
      <c r="G115" s="134"/>
      <c r="L115" s="182"/>
      <c r="M115" s="140"/>
      <c r="N115" s="148"/>
      <c r="O115" s="183"/>
      <c r="P115" s="183"/>
      <c r="Q115" s="183"/>
      <c r="R115" s="148"/>
    </row>
    <row r="116" spans="1:18" x14ac:dyDescent="0.35">
      <c r="A116" s="132"/>
      <c r="B116" s="133"/>
      <c r="C116" s="134"/>
      <c r="D116" s="135"/>
      <c r="E116" s="135"/>
      <c r="F116" s="135"/>
      <c r="G116" s="134"/>
      <c r="L116" s="182"/>
      <c r="M116" s="140"/>
      <c r="N116" s="148"/>
      <c r="O116" s="183"/>
      <c r="P116" s="183"/>
      <c r="Q116" s="183"/>
      <c r="R116" s="148"/>
    </row>
    <row r="117" spans="1:18" x14ac:dyDescent="0.35">
      <c r="A117" s="132"/>
      <c r="B117" s="133"/>
      <c r="C117" s="134"/>
      <c r="D117" s="135"/>
      <c r="E117" s="135"/>
      <c r="F117" s="135"/>
      <c r="G117" s="134"/>
      <c r="L117" s="182"/>
      <c r="M117" s="140"/>
      <c r="N117" s="148"/>
      <c r="O117" s="183"/>
      <c r="P117" s="183"/>
      <c r="Q117" s="183"/>
      <c r="R117" s="148"/>
    </row>
    <row r="118" spans="1:18" x14ac:dyDescent="0.35">
      <c r="A118" s="132"/>
      <c r="B118" s="133"/>
      <c r="C118" s="134"/>
      <c r="D118" s="135"/>
      <c r="E118" s="135"/>
      <c r="F118" s="135"/>
      <c r="G118" s="134"/>
      <c r="L118" s="182"/>
      <c r="M118" s="140"/>
      <c r="N118" s="148"/>
      <c r="O118" s="183"/>
      <c r="P118" s="183"/>
      <c r="Q118" s="183"/>
      <c r="R118" s="148"/>
    </row>
    <row r="119" spans="1:18" x14ac:dyDescent="0.35">
      <c r="A119" s="132"/>
      <c r="B119" s="133"/>
      <c r="C119" s="134"/>
      <c r="D119" s="135"/>
      <c r="E119" s="135"/>
      <c r="F119" s="135"/>
      <c r="G119" s="134"/>
      <c r="L119" s="182"/>
      <c r="M119" s="140"/>
      <c r="N119" s="148"/>
      <c r="O119" s="183"/>
      <c r="P119" s="183"/>
      <c r="Q119" s="183"/>
      <c r="R119" s="148"/>
    </row>
    <row r="120" spans="1:18" x14ac:dyDescent="0.35">
      <c r="A120" s="132"/>
      <c r="B120" s="133"/>
      <c r="C120" s="134"/>
      <c r="D120" s="135"/>
      <c r="E120" s="135"/>
      <c r="F120" s="135"/>
      <c r="G120" s="134"/>
      <c r="L120" s="182"/>
      <c r="M120" s="140"/>
      <c r="N120" s="148"/>
      <c r="O120" s="183"/>
      <c r="P120" s="183"/>
      <c r="Q120" s="183"/>
      <c r="R120" s="148"/>
    </row>
    <row r="121" spans="1:18" x14ac:dyDescent="0.35">
      <c r="A121" s="132"/>
      <c r="B121" s="133"/>
      <c r="C121" s="134"/>
      <c r="D121" s="135"/>
      <c r="E121" s="135"/>
      <c r="F121" s="135"/>
      <c r="G121" s="134"/>
      <c r="L121" s="182"/>
      <c r="M121" s="140"/>
      <c r="N121" s="148"/>
      <c r="O121" s="183"/>
      <c r="P121" s="183"/>
      <c r="Q121" s="183"/>
      <c r="R121" s="148"/>
    </row>
    <row r="122" spans="1:18" x14ac:dyDescent="0.35">
      <c r="A122" s="132"/>
      <c r="B122" s="133"/>
      <c r="C122" s="134"/>
      <c r="D122" s="135"/>
      <c r="E122" s="135"/>
      <c r="F122" s="135"/>
      <c r="G122" s="134"/>
      <c r="L122" s="182"/>
      <c r="M122" s="140"/>
      <c r="N122" s="148"/>
      <c r="O122" s="183"/>
      <c r="P122" s="183"/>
      <c r="Q122" s="183"/>
      <c r="R122" s="148"/>
    </row>
    <row r="123" spans="1:18" x14ac:dyDescent="0.35">
      <c r="A123" s="132"/>
      <c r="B123" s="133"/>
      <c r="C123" s="134"/>
      <c r="D123" s="135"/>
      <c r="E123" s="135"/>
      <c r="F123" s="135"/>
      <c r="G123" s="134"/>
      <c r="L123" s="182"/>
      <c r="M123" s="140"/>
      <c r="N123" s="148"/>
      <c r="O123" s="183"/>
      <c r="P123" s="183"/>
      <c r="Q123" s="183"/>
      <c r="R123" s="148"/>
    </row>
    <row r="124" spans="1:18" x14ac:dyDescent="0.35">
      <c r="A124" s="132"/>
      <c r="B124" s="133"/>
      <c r="C124" s="134"/>
      <c r="D124" s="135"/>
      <c r="E124" s="135"/>
      <c r="F124" s="135"/>
      <c r="G124" s="134"/>
      <c r="L124" s="182"/>
      <c r="M124" s="140"/>
      <c r="N124" s="148"/>
      <c r="O124" s="183"/>
      <c r="P124" s="183"/>
      <c r="Q124" s="183"/>
      <c r="R124" s="148"/>
    </row>
    <row r="125" spans="1:18" x14ac:dyDescent="0.35">
      <c r="A125" s="132"/>
      <c r="B125" s="133"/>
      <c r="C125" s="134"/>
      <c r="D125" s="135"/>
      <c r="E125" s="135"/>
      <c r="F125" s="135"/>
      <c r="G125" s="134"/>
      <c r="L125" s="182"/>
      <c r="M125" s="140"/>
      <c r="N125" s="148"/>
      <c r="O125" s="183"/>
      <c r="P125" s="183"/>
      <c r="Q125" s="183"/>
      <c r="R125" s="148"/>
    </row>
    <row r="126" spans="1:18" x14ac:dyDescent="0.35">
      <c r="A126" s="132"/>
      <c r="B126" s="133"/>
      <c r="C126" s="134"/>
      <c r="D126" s="135"/>
      <c r="E126" s="135"/>
      <c r="F126" s="135"/>
      <c r="G126" s="134"/>
      <c r="L126" s="182"/>
      <c r="M126" s="140"/>
      <c r="N126" s="148"/>
      <c r="O126" s="183"/>
      <c r="P126" s="183"/>
      <c r="Q126" s="183"/>
      <c r="R126" s="148"/>
    </row>
    <row r="127" spans="1:18" x14ac:dyDescent="0.35">
      <c r="A127" s="132"/>
      <c r="B127" s="133"/>
      <c r="C127" s="134"/>
      <c r="D127" s="135"/>
      <c r="E127" s="135"/>
      <c r="F127" s="135"/>
      <c r="G127" s="134"/>
      <c r="L127" s="182"/>
      <c r="M127" s="140"/>
      <c r="N127" s="148"/>
      <c r="O127" s="183"/>
      <c r="P127" s="183"/>
      <c r="Q127" s="183"/>
      <c r="R127" s="148"/>
    </row>
    <row r="128" spans="1:18" x14ac:dyDescent="0.35">
      <c r="A128" s="132"/>
      <c r="B128" s="133"/>
      <c r="C128" s="134"/>
      <c r="D128" s="135"/>
      <c r="E128" s="135"/>
      <c r="F128" s="135"/>
      <c r="G128" s="134"/>
      <c r="L128" s="182"/>
      <c r="M128" s="140"/>
      <c r="N128" s="148"/>
      <c r="O128" s="183"/>
      <c r="P128" s="183"/>
      <c r="Q128" s="183"/>
      <c r="R128" s="148"/>
    </row>
    <row r="129" spans="1:18" x14ac:dyDescent="0.35">
      <c r="A129" s="132"/>
      <c r="B129" s="133"/>
      <c r="C129" s="134"/>
      <c r="D129" s="135"/>
      <c r="E129" s="135"/>
      <c r="F129" s="135"/>
      <c r="G129" s="134"/>
      <c r="L129" s="182"/>
      <c r="M129" s="140"/>
      <c r="N129" s="148"/>
      <c r="O129" s="183"/>
      <c r="P129" s="183"/>
      <c r="Q129" s="183"/>
      <c r="R129" s="148"/>
    </row>
    <row r="130" spans="1:18" x14ac:dyDescent="0.35">
      <c r="A130" s="132"/>
      <c r="B130" s="133"/>
      <c r="C130" s="134"/>
      <c r="D130" s="135"/>
      <c r="E130" s="135"/>
      <c r="F130" s="135"/>
      <c r="G130" s="134"/>
      <c r="L130" s="182"/>
      <c r="M130" s="140"/>
      <c r="N130" s="148"/>
      <c r="O130" s="183"/>
      <c r="P130" s="183"/>
      <c r="Q130" s="183"/>
      <c r="R130" s="148"/>
    </row>
    <row r="131" spans="1:18" x14ac:dyDescent="0.35">
      <c r="A131" s="132"/>
      <c r="B131" s="133"/>
      <c r="C131" s="134"/>
      <c r="D131" s="135"/>
      <c r="E131" s="135"/>
      <c r="F131" s="135"/>
      <c r="G131" s="134"/>
      <c r="L131" s="182"/>
      <c r="M131" s="140"/>
      <c r="N131" s="148"/>
      <c r="O131" s="183"/>
      <c r="P131" s="183"/>
      <c r="Q131" s="183"/>
      <c r="R131" s="148"/>
    </row>
    <row r="132" spans="1:18" x14ac:dyDescent="0.35">
      <c r="A132" s="132"/>
      <c r="B132" s="133"/>
      <c r="C132" s="134"/>
      <c r="D132" s="135"/>
      <c r="E132" s="135"/>
      <c r="F132" s="135"/>
      <c r="G132" s="134"/>
      <c r="L132" s="182"/>
      <c r="M132" s="140"/>
      <c r="N132" s="148"/>
      <c r="O132" s="183"/>
      <c r="P132" s="183"/>
      <c r="Q132" s="183"/>
      <c r="R132" s="148"/>
    </row>
    <row r="133" spans="1:18" x14ac:dyDescent="0.35">
      <c r="A133" s="132"/>
      <c r="B133" s="133"/>
      <c r="C133" s="134"/>
      <c r="D133" s="135"/>
      <c r="E133" s="135"/>
      <c r="F133" s="135"/>
      <c r="G133" s="134"/>
      <c r="L133" s="182"/>
      <c r="M133" s="140"/>
      <c r="N133" s="148"/>
      <c r="O133" s="183"/>
      <c r="P133" s="183"/>
      <c r="Q133" s="183"/>
      <c r="R133" s="148"/>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505-8BFA-4998-8ABB-50B89DB5A635}">
  <dimension ref="A1:R133"/>
  <sheetViews>
    <sheetView workbookViewId="0">
      <selection activeCell="B4" sqref="B4"/>
    </sheetView>
  </sheetViews>
  <sheetFormatPr defaultColWidth="9.1796875" defaultRowHeight="14.5" x14ac:dyDescent="0.35"/>
  <cols>
    <col min="1" max="1" width="9.1796875" style="88"/>
    <col min="2" max="2" width="7.81640625" style="88" customWidth="1"/>
    <col min="3" max="3" width="14.7265625" style="88" customWidth="1"/>
    <col min="4" max="4" width="14.26953125" style="88" customWidth="1"/>
    <col min="5" max="7" width="14.7265625" style="88" customWidth="1"/>
    <col min="8" max="11" width="9.1796875" style="88"/>
    <col min="12" max="12" width="9.1796875" style="163"/>
    <col min="13" max="13" width="11.26953125" style="163" customWidth="1"/>
    <col min="14" max="14" width="18.81640625" style="163" customWidth="1"/>
    <col min="15" max="15" width="14.26953125" style="163" customWidth="1"/>
    <col min="16" max="18" width="14.7265625" style="163" customWidth="1"/>
    <col min="19" max="16384" width="9.1796875" style="88"/>
  </cols>
  <sheetData>
    <row r="1" spans="1:18" x14ac:dyDescent="0.35">
      <c r="A1" s="86"/>
      <c r="B1" s="86"/>
      <c r="C1" s="86"/>
      <c r="D1" s="86"/>
      <c r="E1" s="86"/>
      <c r="F1" s="86"/>
      <c r="G1" s="87"/>
      <c r="L1" s="138"/>
      <c r="M1" s="138"/>
      <c r="N1" s="138"/>
      <c r="O1" s="138"/>
      <c r="P1" s="138"/>
      <c r="Q1" s="138"/>
      <c r="R1" s="139"/>
    </row>
    <row r="2" spans="1:18" x14ac:dyDescent="0.35">
      <c r="A2" s="86"/>
      <c r="B2" s="86"/>
      <c r="C2" s="86"/>
      <c r="D2" s="86"/>
      <c r="E2" s="86"/>
      <c r="F2" s="89"/>
      <c r="G2" s="90"/>
      <c r="L2" s="138"/>
      <c r="M2" s="138"/>
      <c r="N2" s="138"/>
      <c r="O2" s="138"/>
      <c r="P2" s="138"/>
      <c r="Q2" s="140"/>
      <c r="R2" s="141"/>
    </row>
    <row r="3" spans="1:18" x14ac:dyDescent="0.35">
      <c r="A3" s="86"/>
      <c r="B3" s="86"/>
      <c r="C3" s="86"/>
      <c r="D3" s="86"/>
      <c r="E3" s="86"/>
      <c r="F3" s="89"/>
      <c r="G3" s="90"/>
      <c r="L3" s="138"/>
      <c r="M3" s="138"/>
      <c r="N3" s="138"/>
      <c r="O3" s="138"/>
      <c r="P3" s="138"/>
      <c r="Q3" s="140"/>
      <c r="R3" s="141"/>
    </row>
    <row r="4" spans="1:18" ht="21" x14ac:dyDescent="0.5">
      <c r="A4" s="86"/>
      <c r="B4" s="142" t="s">
        <v>62</v>
      </c>
      <c r="C4" s="86"/>
      <c r="D4" s="86"/>
      <c r="E4" s="143"/>
      <c r="F4" s="144" t="s">
        <v>88</v>
      </c>
      <c r="G4" s="145"/>
      <c r="K4" s="146"/>
      <c r="L4" s="138"/>
      <c r="M4" s="147" t="s">
        <v>85</v>
      </c>
      <c r="N4" s="138"/>
      <c r="O4" s="138"/>
      <c r="P4" s="140"/>
      <c r="Q4" s="148"/>
      <c r="R4" s="138"/>
    </row>
    <row r="5" spans="1:18" x14ac:dyDescent="0.35">
      <c r="A5" s="86"/>
      <c r="B5" s="86"/>
      <c r="C5" s="86"/>
      <c r="D5" s="86"/>
      <c r="E5" s="86"/>
      <c r="F5" s="134"/>
      <c r="G5" s="86"/>
      <c r="K5" s="149"/>
      <c r="L5" s="138"/>
      <c r="M5" s="138"/>
      <c r="N5" s="138"/>
      <c r="O5" s="138"/>
      <c r="P5" s="138"/>
      <c r="Q5" s="148"/>
      <c r="R5" s="138"/>
    </row>
    <row r="6" spans="1:18" x14ac:dyDescent="0.35">
      <c r="A6" s="86"/>
      <c r="B6" s="150" t="s">
        <v>65</v>
      </c>
      <c r="C6" s="151"/>
      <c r="D6" s="152"/>
      <c r="E6" s="107">
        <v>44896</v>
      </c>
      <c r="F6" s="153"/>
      <c r="G6" s="86"/>
      <c r="K6" s="154"/>
      <c r="L6" s="138"/>
      <c r="M6" s="155" t="s">
        <v>65</v>
      </c>
      <c r="N6" s="156"/>
      <c r="O6" s="157"/>
      <c r="P6" s="158">
        <f>E6</f>
        <v>44896</v>
      </c>
      <c r="Q6" s="159"/>
      <c r="R6" s="138"/>
    </row>
    <row r="7" spans="1:18" x14ac:dyDescent="0.35">
      <c r="A7" s="86"/>
      <c r="B7" s="160" t="s">
        <v>67</v>
      </c>
      <c r="C7" s="133"/>
      <c r="E7" s="111">
        <v>120</v>
      </c>
      <c r="F7" s="161" t="s">
        <v>68</v>
      </c>
      <c r="G7" s="86"/>
      <c r="K7" s="137"/>
      <c r="L7" s="138"/>
      <c r="M7" s="162" t="s">
        <v>67</v>
      </c>
      <c r="N7" s="140"/>
      <c r="P7" s="164">
        <f>E7</f>
        <v>120</v>
      </c>
      <c r="Q7" s="165" t="s">
        <v>68</v>
      </c>
    </row>
    <row r="8" spans="1:18" x14ac:dyDescent="0.35">
      <c r="A8" s="86"/>
      <c r="B8" s="160" t="s">
        <v>75</v>
      </c>
      <c r="C8" s="133"/>
      <c r="D8" s="166">
        <f>E6-1</f>
        <v>44895</v>
      </c>
      <c r="E8" s="120">
        <v>1585.5287285508821</v>
      </c>
      <c r="F8" s="161" t="s">
        <v>71</v>
      </c>
      <c r="G8" s="86"/>
      <c r="K8" s="137"/>
      <c r="L8" s="138"/>
      <c r="M8" s="162" t="s">
        <v>86</v>
      </c>
      <c r="N8" s="140"/>
      <c r="O8" s="167">
        <f>P6-1</f>
        <v>44895</v>
      </c>
      <c r="P8" s="168">
        <v>1150.34725</v>
      </c>
      <c r="Q8" s="165" t="s">
        <v>71</v>
      </c>
    </row>
    <row r="9" spans="1:18" x14ac:dyDescent="0.35">
      <c r="A9" s="86"/>
      <c r="B9" s="160" t="s">
        <v>76</v>
      </c>
      <c r="C9" s="133"/>
      <c r="D9" s="166">
        <f>EDATE(D8,E7)</f>
        <v>48548</v>
      </c>
      <c r="E9" s="184">
        <v>0</v>
      </c>
      <c r="F9" s="161" t="s">
        <v>71</v>
      </c>
      <c r="G9" s="169"/>
      <c r="K9" s="137"/>
      <c r="L9" s="138"/>
      <c r="M9" s="162" t="s">
        <v>87</v>
      </c>
      <c r="N9" s="140"/>
      <c r="O9" s="167">
        <f>EDATE(O8,P7)</f>
        <v>48548</v>
      </c>
      <c r="P9" s="168">
        <v>0</v>
      </c>
      <c r="Q9" s="165" t="s">
        <v>71</v>
      </c>
      <c r="R9" s="170"/>
    </row>
    <row r="10" spans="1:18" x14ac:dyDescent="0.35">
      <c r="A10" s="86"/>
      <c r="B10" s="123" t="s">
        <v>77</v>
      </c>
      <c r="C10" s="124"/>
      <c r="D10" s="125"/>
      <c r="E10" s="126">
        <v>3.4000000000000002E-2</v>
      </c>
      <c r="F10" s="127"/>
      <c r="G10" s="171"/>
      <c r="K10" s="137"/>
      <c r="L10" s="138"/>
      <c r="M10" s="172" t="s">
        <v>77</v>
      </c>
      <c r="N10" s="173"/>
      <c r="O10" s="174"/>
      <c r="P10" s="175">
        <v>3.4000000000000002E-2</v>
      </c>
      <c r="Q10" s="176"/>
      <c r="R10" s="138"/>
    </row>
    <row r="11" spans="1:18" x14ac:dyDescent="0.35">
      <c r="A11" s="86"/>
      <c r="B11" s="177"/>
      <c r="C11" s="133"/>
      <c r="E11" s="178"/>
      <c r="F11" s="177"/>
      <c r="G11" s="171"/>
      <c r="K11" s="137"/>
      <c r="L11" s="138"/>
      <c r="M11" s="164"/>
      <c r="N11" s="140"/>
      <c r="P11" s="179"/>
      <c r="Q11" s="164"/>
      <c r="R11" s="138"/>
    </row>
    <row r="12" spans="1:18" x14ac:dyDescent="0.35">
      <c r="E12" s="178"/>
      <c r="K12" s="137"/>
    </row>
    <row r="13" spans="1:18" ht="15" thickBot="1" x14ac:dyDescent="0.4">
      <c r="A13" s="180" t="s">
        <v>78</v>
      </c>
      <c r="B13" s="180" t="s">
        <v>79</v>
      </c>
      <c r="C13" s="180" t="s">
        <v>80</v>
      </c>
      <c r="D13" s="180" t="s">
        <v>81</v>
      </c>
      <c r="E13" s="180" t="s">
        <v>82</v>
      </c>
      <c r="F13" s="180" t="s">
        <v>83</v>
      </c>
      <c r="G13" s="180" t="s">
        <v>84</v>
      </c>
      <c r="K13" s="137"/>
      <c r="L13" s="181" t="s">
        <v>78</v>
      </c>
      <c r="M13" s="181" t="s">
        <v>79</v>
      </c>
      <c r="N13" s="181" t="s">
        <v>80</v>
      </c>
      <c r="O13" s="181" t="s">
        <v>81</v>
      </c>
      <c r="P13" s="181" t="s">
        <v>82</v>
      </c>
      <c r="Q13" s="181" t="s">
        <v>83</v>
      </c>
      <c r="R13" s="181" t="s">
        <v>84</v>
      </c>
    </row>
    <row r="14" spans="1:18" x14ac:dyDescent="0.35">
      <c r="A14" s="205">
        <f>E6</f>
        <v>44896</v>
      </c>
      <c r="B14" s="206">
        <v>1</v>
      </c>
      <c r="C14" s="207">
        <f>E8</f>
        <v>1585.5287285508821</v>
      </c>
      <c r="D14" s="208">
        <f>ROUND(C14*$E$10/12,2)</f>
        <v>4.49</v>
      </c>
      <c r="E14" s="208">
        <f t="shared" ref="E14:E77" si="0">PPMT($E$10/12,B14,$E$7,-$E$8,$E$9,0)</f>
        <v>11.112142148043709</v>
      </c>
      <c r="F14" s="208">
        <f>ROUND(PMT($E$10/12,E7,-E8,E9),2)</f>
        <v>15.6</v>
      </c>
      <c r="G14" s="208">
        <f>C14-E14</f>
        <v>1574.4165864028384</v>
      </c>
      <c r="K14" s="137"/>
      <c r="L14" s="182">
        <f>P6</f>
        <v>44896</v>
      </c>
      <c r="M14" s="140">
        <v>1</v>
      </c>
      <c r="N14" s="148">
        <f>P8</f>
        <v>1150.34725</v>
      </c>
      <c r="O14" s="183">
        <f>ROUND(N14*$P$10/12,2)</f>
        <v>3.26</v>
      </c>
      <c r="P14" s="183">
        <f>PPMT($P$10/12,M14,$P$7,-$P$8,$P$9,0)</f>
        <v>8.0621826217518162</v>
      </c>
      <c r="Q14" s="183">
        <f>ROUND(PMT($P$10/12,P7,-P8,P9),2)</f>
        <v>11.32</v>
      </c>
      <c r="R14" s="183">
        <f>N14-P14</f>
        <v>1142.2850673782482</v>
      </c>
    </row>
    <row r="15" spans="1:18" x14ac:dyDescent="0.35">
      <c r="A15" s="205">
        <f>EDATE(A14,1)</f>
        <v>44927</v>
      </c>
      <c r="B15" s="206">
        <v>2</v>
      </c>
      <c r="C15" s="207">
        <f>G14</f>
        <v>1574.4165864028384</v>
      </c>
      <c r="D15" s="208">
        <f t="shared" ref="D15:D72" si="1">ROUND(C15*$E$10/12,2)</f>
        <v>4.46</v>
      </c>
      <c r="E15" s="208">
        <f t="shared" si="0"/>
        <v>11.143626550796498</v>
      </c>
      <c r="F15" s="208">
        <f>F14</f>
        <v>15.6</v>
      </c>
      <c r="G15" s="208">
        <f t="shared" ref="G15:G72" si="2">C15-E15</f>
        <v>1563.272959852042</v>
      </c>
      <c r="K15" s="137"/>
      <c r="L15" s="182">
        <f>EDATE(L14,1)</f>
        <v>44927</v>
      </c>
      <c r="M15" s="140">
        <v>2</v>
      </c>
      <c r="N15" s="148">
        <f>R14</f>
        <v>1142.2850673782482</v>
      </c>
      <c r="O15" s="183">
        <f t="shared" ref="O15:O78" si="3">ROUND(N15*$P$10/12,2)</f>
        <v>3.24</v>
      </c>
      <c r="P15" s="183">
        <f t="shared" ref="P15:P78" si="4">PPMT($P$10/12,M15,$P$7,-$P$8,$P$9,0)</f>
        <v>8.0850254725134452</v>
      </c>
      <c r="Q15" s="183">
        <f>Q14</f>
        <v>11.32</v>
      </c>
      <c r="R15" s="183">
        <f t="shared" ref="R15:R72" si="5">N15-P15</f>
        <v>1134.2000419057347</v>
      </c>
    </row>
    <row r="16" spans="1:18" x14ac:dyDescent="0.35">
      <c r="A16" s="205">
        <f>EDATE(A15,1)</f>
        <v>44958</v>
      </c>
      <c r="B16" s="206">
        <v>3</v>
      </c>
      <c r="C16" s="207">
        <f>G15</f>
        <v>1563.272959852042</v>
      </c>
      <c r="D16" s="208">
        <f t="shared" si="1"/>
        <v>4.43</v>
      </c>
      <c r="E16" s="208">
        <f t="shared" si="0"/>
        <v>11.17520015935709</v>
      </c>
      <c r="F16" s="208">
        <f t="shared" ref="F16:F79" si="6">F15</f>
        <v>15.6</v>
      </c>
      <c r="G16" s="208">
        <f t="shared" si="2"/>
        <v>1552.097759692685</v>
      </c>
      <c r="K16" s="137"/>
      <c r="L16" s="182">
        <f>EDATE(L15,1)</f>
        <v>44958</v>
      </c>
      <c r="M16" s="140">
        <v>3</v>
      </c>
      <c r="N16" s="148">
        <f>R15</f>
        <v>1134.2000419057347</v>
      </c>
      <c r="O16" s="183">
        <f t="shared" si="3"/>
        <v>3.21</v>
      </c>
      <c r="P16" s="183">
        <f t="shared" si="4"/>
        <v>8.1079330446855682</v>
      </c>
      <c r="Q16" s="183">
        <f t="shared" ref="Q16:Q79" si="7">Q15</f>
        <v>11.32</v>
      </c>
      <c r="R16" s="183">
        <f t="shared" si="5"/>
        <v>1126.0921088610492</v>
      </c>
    </row>
    <row r="17" spans="1:18" x14ac:dyDescent="0.35">
      <c r="A17" s="205">
        <f t="shared" ref="A17:A80" si="8">EDATE(A16,1)</f>
        <v>44986</v>
      </c>
      <c r="B17" s="206">
        <v>4</v>
      </c>
      <c r="C17" s="207">
        <f t="shared" ref="C17:C72" si="9">G16</f>
        <v>1552.097759692685</v>
      </c>
      <c r="D17" s="208">
        <f t="shared" si="1"/>
        <v>4.4000000000000004</v>
      </c>
      <c r="E17" s="208">
        <f t="shared" si="0"/>
        <v>11.206863226475267</v>
      </c>
      <c r="F17" s="208">
        <f t="shared" si="6"/>
        <v>15.6</v>
      </c>
      <c r="G17" s="208">
        <f t="shared" si="2"/>
        <v>1540.8908964662098</v>
      </c>
      <c r="K17" s="137"/>
      <c r="L17" s="182">
        <f t="shared" ref="L17:L80" si="10">EDATE(L16,1)</f>
        <v>44986</v>
      </c>
      <c r="M17" s="140">
        <v>4</v>
      </c>
      <c r="N17" s="148">
        <f t="shared" ref="N17:N72" si="11">R16</f>
        <v>1126.0921088610492</v>
      </c>
      <c r="O17" s="183">
        <f t="shared" si="3"/>
        <v>3.19</v>
      </c>
      <c r="P17" s="183">
        <f t="shared" si="4"/>
        <v>8.1309055216455093</v>
      </c>
      <c r="Q17" s="183">
        <f t="shared" si="7"/>
        <v>11.32</v>
      </c>
      <c r="R17" s="183">
        <f t="shared" si="5"/>
        <v>1117.9612033394037</v>
      </c>
    </row>
    <row r="18" spans="1:18" x14ac:dyDescent="0.35">
      <c r="A18" s="205">
        <f t="shared" si="8"/>
        <v>45017</v>
      </c>
      <c r="B18" s="206">
        <v>5</v>
      </c>
      <c r="C18" s="207">
        <f t="shared" si="9"/>
        <v>1540.8908964662098</v>
      </c>
      <c r="D18" s="208">
        <f t="shared" si="1"/>
        <v>4.37</v>
      </c>
      <c r="E18" s="208">
        <f t="shared" si="0"/>
        <v>11.238616005616946</v>
      </c>
      <c r="F18" s="208">
        <f t="shared" si="6"/>
        <v>15.6</v>
      </c>
      <c r="G18" s="208">
        <f t="shared" si="2"/>
        <v>1529.6522804605929</v>
      </c>
      <c r="K18" s="137"/>
      <c r="L18" s="182">
        <f t="shared" si="10"/>
        <v>45017</v>
      </c>
      <c r="M18" s="140">
        <v>5</v>
      </c>
      <c r="N18" s="148">
        <f t="shared" si="11"/>
        <v>1117.9612033394037</v>
      </c>
      <c r="O18" s="183">
        <f t="shared" si="3"/>
        <v>3.17</v>
      </c>
      <c r="P18" s="183">
        <f t="shared" si="4"/>
        <v>8.1539430872901715</v>
      </c>
      <c r="Q18" s="183">
        <f t="shared" si="7"/>
        <v>11.32</v>
      </c>
      <c r="R18" s="183">
        <f t="shared" si="5"/>
        <v>1109.8072602521136</v>
      </c>
    </row>
    <row r="19" spans="1:18" x14ac:dyDescent="0.35">
      <c r="A19" s="205">
        <f t="shared" si="8"/>
        <v>45047</v>
      </c>
      <c r="B19" s="206">
        <v>6</v>
      </c>
      <c r="C19" s="207">
        <f t="shared" si="9"/>
        <v>1529.6522804605929</v>
      </c>
      <c r="D19" s="208">
        <f t="shared" si="1"/>
        <v>4.33</v>
      </c>
      <c r="E19" s="208">
        <f t="shared" si="0"/>
        <v>11.270458750966194</v>
      </c>
      <c r="F19" s="208">
        <f t="shared" si="6"/>
        <v>15.6</v>
      </c>
      <c r="G19" s="208">
        <f t="shared" si="2"/>
        <v>1518.3818217096268</v>
      </c>
      <c r="K19" s="137"/>
      <c r="L19" s="182">
        <f t="shared" si="10"/>
        <v>45047</v>
      </c>
      <c r="M19" s="140">
        <v>6</v>
      </c>
      <c r="N19" s="148">
        <f t="shared" si="11"/>
        <v>1109.8072602521136</v>
      </c>
      <c r="O19" s="183">
        <f t="shared" si="3"/>
        <v>3.14</v>
      </c>
      <c r="P19" s="183">
        <f t="shared" si="4"/>
        <v>8.1770459260374935</v>
      </c>
      <c r="Q19" s="183">
        <f t="shared" si="7"/>
        <v>11.32</v>
      </c>
      <c r="R19" s="183">
        <f t="shared" si="5"/>
        <v>1101.6302143260762</v>
      </c>
    </row>
    <row r="20" spans="1:18" x14ac:dyDescent="0.35">
      <c r="A20" s="205">
        <f t="shared" si="8"/>
        <v>45078</v>
      </c>
      <c r="B20" s="206">
        <v>7</v>
      </c>
      <c r="C20" s="207">
        <f t="shared" si="9"/>
        <v>1518.3818217096268</v>
      </c>
      <c r="D20" s="208">
        <f t="shared" si="1"/>
        <v>4.3</v>
      </c>
      <c r="E20" s="208">
        <f t="shared" si="0"/>
        <v>11.302391717427266</v>
      </c>
      <c r="F20" s="208">
        <f t="shared" si="6"/>
        <v>15.6</v>
      </c>
      <c r="G20" s="208">
        <f t="shared" si="2"/>
        <v>1507.0794299921995</v>
      </c>
      <c r="K20" s="137"/>
      <c r="L20" s="182">
        <f t="shared" si="10"/>
        <v>45078</v>
      </c>
      <c r="M20" s="140">
        <v>7</v>
      </c>
      <c r="N20" s="148">
        <f t="shared" si="11"/>
        <v>1101.6302143260762</v>
      </c>
      <c r="O20" s="183">
        <f t="shared" si="3"/>
        <v>3.12</v>
      </c>
      <c r="P20" s="183">
        <f t="shared" si="4"/>
        <v>8.2002142228279329</v>
      </c>
      <c r="Q20" s="183">
        <f t="shared" si="7"/>
        <v>11.32</v>
      </c>
      <c r="R20" s="183">
        <f t="shared" si="5"/>
        <v>1093.4300001032482</v>
      </c>
    </row>
    <row r="21" spans="1:18" x14ac:dyDescent="0.35">
      <c r="A21" s="205">
        <f>EDATE(A20,1)</f>
        <v>45108</v>
      </c>
      <c r="B21" s="206">
        <v>8</v>
      </c>
      <c r="C21" s="207">
        <f t="shared" si="9"/>
        <v>1507.0794299921995</v>
      </c>
      <c r="D21" s="208">
        <f t="shared" si="1"/>
        <v>4.2699999999999996</v>
      </c>
      <c r="E21" s="208">
        <f t="shared" si="0"/>
        <v>11.334415160626644</v>
      </c>
      <c r="F21" s="208">
        <f t="shared" si="6"/>
        <v>15.6</v>
      </c>
      <c r="G21" s="208">
        <f t="shared" si="2"/>
        <v>1495.7450148315729</v>
      </c>
      <c r="K21" s="137"/>
      <c r="L21" s="182">
        <f>EDATE(L20,1)</f>
        <v>45108</v>
      </c>
      <c r="M21" s="140">
        <v>8</v>
      </c>
      <c r="N21" s="148">
        <f t="shared" si="11"/>
        <v>1093.4300001032482</v>
      </c>
      <c r="O21" s="183">
        <f t="shared" si="3"/>
        <v>3.1</v>
      </c>
      <c r="P21" s="183">
        <f t="shared" si="4"/>
        <v>8.223448163125946</v>
      </c>
      <c r="Q21" s="183">
        <f t="shared" si="7"/>
        <v>11.32</v>
      </c>
      <c r="R21" s="183">
        <f t="shared" si="5"/>
        <v>1085.2065519401222</v>
      </c>
    </row>
    <row r="22" spans="1:18" x14ac:dyDescent="0.35">
      <c r="A22" s="205">
        <f t="shared" si="8"/>
        <v>45139</v>
      </c>
      <c r="B22" s="206">
        <v>9</v>
      </c>
      <c r="C22" s="207">
        <f t="shared" si="9"/>
        <v>1495.7450148315729</v>
      </c>
      <c r="D22" s="208">
        <f t="shared" si="1"/>
        <v>4.24</v>
      </c>
      <c r="E22" s="208">
        <f t="shared" si="0"/>
        <v>11.366529336915084</v>
      </c>
      <c r="F22" s="208">
        <f t="shared" si="6"/>
        <v>15.6</v>
      </c>
      <c r="G22" s="208">
        <f t="shared" si="2"/>
        <v>1484.3784854946578</v>
      </c>
      <c r="K22" s="137"/>
      <c r="L22" s="182">
        <f t="shared" si="10"/>
        <v>45139</v>
      </c>
      <c r="M22" s="140">
        <v>9</v>
      </c>
      <c r="N22" s="148">
        <f t="shared" si="11"/>
        <v>1085.2065519401222</v>
      </c>
      <c r="O22" s="183">
        <f t="shared" si="3"/>
        <v>3.07</v>
      </c>
      <c r="P22" s="183">
        <f t="shared" si="4"/>
        <v>8.246747932921469</v>
      </c>
      <c r="Q22" s="183">
        <f t="shared" si="7"/>
        <v>11.32</v>
      </c>
      <c r="R22" s="183">
        <f t="shared" si="5"/>
        <v>1076.9598040072008</v>
      </c>
    </row>
    <row r="23" spans="1:18" x14ac:dyDescent="0.35">
      <c r="A23" s="205">
        <f t="shared" si="8"/>
        <v>45170</v>
      </c>
      <c r="B23" s="206">
        <v>10</v>
      </c>
      <c r="C23" s="207">
        <f t="shared" si="9"/>
        <v>1484.3784854946578</v>
      </c>
      <c r="D23" s="208">
        <f t="shared" si="1"/>
        <v>4.21</v>
      </c>
      <c r="E23" s="208">
        <f t="shared" si="0"/>
        <v>11.398734503369678</v>
      </c>
      <c r="F23" s="208">
        <f t="shared" si="6"/>
        <v>15.6</v>
      </c>
      <c r="G23" s="208">
        <f t="shared" si="2"/>
        <v>1472.979750991288</v>
      </c>
      <c r="K23" s="137"/>
      <c r="L23" s="182">
        <f t="shared" si="10"/>
        <v>45170</v>
      </c>
      <c r="M23" s="140">
        <v>10</v>
      </c>
      <c r="N23" s="148">
        <f t="shared" si="11"/>
        <v>1076.9598040072008</v>
      </c>
      <c r="O23" s="183">
        <f t="shared" si="3"/>
        <v>3.05</v>
      </c>
      <c r="P23" s="183">
        <f t="shared" si="4"/>
        <v>8.2701137187314142</v>
      </c>
      <c r="Q23" s="183">
        <f t="shared" si="7"/>
        <v>11.32</v>
      </c>
      <c r="R23" s="183">
        <f t="shared" si="5"/>
        <v>1068.6896902884694</v>
      </c>
    </row>
    <row r="24" spans="1:18" x14ac:dyDescent="0.35">
      <c r="A24" s="205">
        <f t="shared" si="8"/>
        <v>45200</v>
      </c>
      <c r="B24" s="206">
        <v>11</v>
      </c>
      <c r="C24" s="207">
        <f t="shared" si="9"/>
        <v>1472.979750991288</v>
      </c>
      <c r="D24" s="208">
        <f t="shared" si="1"/>
        <v>4.17</v>
      </c>
      <c r="E24" s="208">
        <f t="shared" si="0"/>
        <v>11.431030917795891</v>
      </c>
      <c r="F24" s="208">
        <f t="shared" si="6"/>
        <v>15.6</v>
      </c>
      <c r="G24" s="208">
        <f t="shared" si="2"/>
        <v>1461.5487200734922</v>
      </c>
      <c r="L24" s="182">
        <f t="shared" si="10"/>
        <v>45200</v>
      </c>
      <c r="M24" s="140">
        <v>11</v>
      </c>
      <c r="N24" s="148">
        <f t="shared" si="11"/>
        <v>1068.6896902884694</v>
      </c>
      <c r="O24" s="183">
        <f t="shared" si="3"/>
        <v>3.03</v>
      </c>
      <c r="P24" s="183">
        <f t="shared" si="4"/>
        <v>8.2935457076011527</v>
      </c>
      <c r="Q24" s="183">
        <f t="shared" si="7"/>
        <v>11.32</v>
      </c>
      <c r="R24" s="183">
        <f t="shared" si="5"/>
        <v>1060.3961445808682</v>
      </c>
    </row>
    <row r="25" spans="1:18" x14ac:dyDescent="0.35">
      <c r="A25" s="205">
        <f t="shared" si="8"/>
        <v>45231</v>
      </c>
      <c r="B25" s="206">
        <v>12</v>
      </c>
      <c r="C25" s="207">
        <f t="shared" si="9"/>
        <v>1461.5487200734922</v>
      </c>
      <c r="D25" s="208">
        <f t="shared" si="1"/>
        <v>4.1399999999999997</v>
      </c>
      <c r="E25" s="208">
        <f t="shared" si="0"/>
        <v>11.463418838729647</v>
      </c>
      <c r="F25" s="208">
        <f t="shared" si="6"/>
        <v>15.6</v>
      </c>
      <c r="G25" s="208">
        <f t="shared" si="2"/>
        <v>1450.0853012347625</v>
      </c>
      <c r="L25" s="182">
        <f t="shared" si="10"/>
        <v>45231</v>
      </c>
      <c r="M25" s="140">
        <v>12</v>
      </c>
      <c r="N25" s="148">
        <f t="shared" si="11"/>
        <v>1060.3961445808682</v>
      </c>
      <c r="O25" s="183">
        <f t="shared" si="3"/>
        <v>3</v>
      </c>
      <c r="P25" s="183">
        <f t="shared" si="4"/>
        <v>8.3170440871060229</v>
      </c>
      <c r="Q25" s="183">
        <f t="shared" si="7"/>
        <v>11.32</v>
      </c>
      <c r="R25" s="183">
        <f t="shared" si="5"/>
        <v>1052.0791004937621</v>
      </c>
    </row>
    <row r="26" spans="1:18" x14ac:dyDescent="0.35">
      <c r="A26" s="205">
        <f t="shared" si="8"/>
        <v>45261</v>
      </c>
      <c r="B26" s="206">
        <v>13</v>
      </c>
      <c r="C26" s="207">
        <f t="shared" si="9"/>
        <v>1450.0853012347625</v>
      </c>
      <c r="D26" s="208">
        <f t="shared" si="1"/>
        <v>4.1100000000000003</v>
      </c>
      <c r="E26" s="208">
        <f t="shared" si="0"/>
        <v>11.495898525439381</v>
      </c>
      <c r="F26" s="208">
        <f t="shared" si="6"/>
        <v>15.6</v>
      </c>
      <c r="G26" s="208">
        <f t="shared" si="2"/>
        <v>1438.5894027093232</v>
      </c>
      <c r="L26" s="182">
        <f t="shared" si="10"/>
        <v>45261</v>
      </c>
      <c r="M26" s="140">
        <v>13</v>
      </c>
      <c r="N26" s="148">
        <f t="shared" si="11"/>
        <v>1052.0791004937621</v>
      </c>
      <c r="O26" s="183">
        <f t="shared" si="3"/>
        <v>2.98</v>
      </c>
      <c r="P26" s="183">
        <f t="shared" si="4"/>
        <v>8.3406090453528243</v>
      </c>
      <c r="Q26" s="183">
        <f t="shared" si="7"/>
        <v>11.32</v>
      </c>
      <c r="R26" s="183">
        <f t="shared" si="5"/>
        <v>1043.7384914484094</v>
      </c>
    </row>
    <row r="27" spans="1:18" x14ac:dyDescent="0.35">
      <c r="A27" s="205">
        <f t="shared" si="8"/>
        <v>45292</v>
      </c>
      <c r="B27" s="206">
        <v>14</v>
      </c>
      <c r="C27" s="207">
        <f t="shared" si="9"/>
        <v>1438.5894027093232</v>
      </c>
      <c r="D27" s="208">
        <f t="shared" si="1"/>
        <v>4.08</v>
      </c>
      <c r="E27" s="208">
        <f t="shared" si="0"/>
        <v>11.528470237928127</v>
      </c>
      <c r="F27" s="208">
        <f t="shared" si="6"/>
        <v>15.6</v>
      </c>
      <c r="G27" s="208">
        <f t="shared" si="2"/>
        <v>1427.0609324713951</v>
      </c>
      <c r="L27" s="182">
        <f t="shared" si="10"/>
        <v>45292</v>
      </c>
      <c r="M27" s="140">
        <v>14</v>
      </c>
      <c r="N27" s="148">
        <f t="shared" si="11"/>
        <v>1043.7384914484094</v>
      </c>
      <c r="O27" s="183">
        <f t="shared" si="3"/>
        <v>2.96</v>
      </c>
      <c r="P27" s="183">
        <f t="shared" si="4"/>
        <v>8.364240770981322</v>
      </c>
      <c r="Q27" s="183">
        <f t="shared" si="7"/>
        <v>11.32</v>
      </c>
      <c r="R27" s="183">
        <f t="shared" si="5"/>
        <v>1035.3742506774281</v>
      </c>
    </row>
    <row r="28" spans="1:18" x14ac:dyDescent="0.35">
      <c r="A28" s="205">
        <f t="shared" si="8"/>
        <v>45323</v>
      </c>
      <c r="B28" s="206">
        <v>15</v>
      </c>
      <c r="C28" s="207">
        <f t="shared" si="9"/>
        <v>1427.0609324713951</v>
      </c>
      <c r="D28" s="208">
        <f t="shared" si="1"/>
        <v>4.04</v>
      </c>
      <c r="E28" s="208">
        <f t="shared" si="0"/>
        <v>11.561134236935589</v>
      </c>
      <c r="F28" s="208">
        <f t="shared" si="6"/>
        <v>15.6</v>
      </c>
      <c r="G28" s="208">
        <f t="shared" si="2"/>
        <v>1415.4997982344594</v>
      </c>
      <c r="L28" s="182">
        <f t="shared" si="10"/>
        <v>45323</v>
      </c>
      <c r="M28" s="140">
        <v>15</v>
      </c>
      <c r="N28" s="148">
        <f t="shared" si="11"/>
        <v>1035.3742506774281</v>
      </c>
      <c r="O28" s="183">
        <f t="shared" si="3"/>
        <v>2.93</v>
      </c>
      <c r="P28" s="183">
        <f t="shared" si="4"/>
        <v>8.3879394531657692</v>
      </c>
      <c r="Q28" s="183">
        <f t="shared" si="7"/>
        <v>11.32</v>
      </c>
      <c r="R28" s="183">
        <f t="shared" si="5"/>
        <v>1026.9863112242624</v>
      </c>
    </row>
    <row r="29" spans="1:18" x14ac:dyDescent="0.35">
      <c r="A29" s="205">
        <f t="shared" si="8"/>
        <v>45352</v>
      </c>
      <c r="B29" s="206">
        <v>16</v>
      </c>
      <c r="C29" s="207">
        <f t="shared" si="9"/>
        <v>1415.4997982344594</v>
      </c>
      <c r="D29" s="208">
        <f t="shared" si="1"/>
        <v>4.01</v>
      </c>
      <c r="E29" s="208">
        <f t="shared" si="0"/>
        <v>11.593890783940239</v>
      </c>
      <c r="F29" s="208">
        <f t="shared" si="6"/>
        <v>15.6</v>
      </c>
      <c r="G29" s="208">
        <f t="shared" si="2"/>
        <v>1403.9059074505192</v>
      </c>
      <c r="L29" s="182">
        <f t="shared" si="10"/>
        <v>45352</v>
      </c>
      <c r="M29" s="140">
        <v>16</v>
      </c>
      <c r="N29" s="148">
        <f t="shared" si="11"/>
        <v>1026.9863112242624</v>
      </c>
      <c r="O29" s="183">
        <f t="shared" si="3"/>
        <v>2.91</v>
      </c>
      <c r="P29" s="183">
        <f t="shared" si="4"/>
        <v>8.4117052816164062</v>
      </c>
      <c r="Q29" s="183">
        <f t="shared" si="7"/>
        <v>11.32</v>
      </c>
      <c r="R29" s="183">
        <f t="shared" si="5"/>
        <v>1018.574605942646</v>
      </c>
    </row>
    <row r="30" spans="1:18" x14ac:dyDescent="0.35">
      <c r="A30" s="205">
        <f t="shared" si="8"/>
        <v>45383</v>
      </c>
      <c r="B30" s="206">
        <v>17</v>
      </c>
      <c r="C30" s="207">
        <f t="shared" si="9"/>
        <v>1403.9059074505192</v>
      </c>
      <c r="D30" s="208">
        <f t="shared" si="1"/>
        <v>3.98</v>
      </c>
      <c r="E30" s="208">
        <f t="shared" si="0"/>
        <v>11.626740141161404</v>
      </c>
      <c r="F30" s="208">
        <f t="shared" si="6"/>
        <v>15.6</v>
      </c>
      <c r="G30" s="208">
        <f t="shared" si="2"/>
        <v>1392.2791673093577</v>
      </c>
      <c r="L30" s="182">
        <f t="shared" si="10"/>
        <v>45383</v>
      </c>
      <c r="M30" s="140">
        <v>17</v>
      </c>
      <c r="N30" s="148">
        <f t="shared" si="11"/>
        <v>1018.574605942646</v>
      </c>
      <c r="O30" s="183">
        <f t="shared" si="3"/>
        <v>2.89</v>
      </c>
      <c r="P30" s="183">
        <f t="shared" si="4"/>
        <v>8.4355384465809866</v>
      </c>
      <c r="Q30" s="183">
        <f t="shared" si="7"/>
        <v>11.32</v>
      </c>
      <c r="R30" s="183">
        <f t="shared" si="5"/>
        <v>1010.1390674960651</v>
      </c>
    </row>
    <row r="31" spans="1:18" x14ac:dyDescent="0.35">
      <c r="A31" s="205">
        <f t="shared" si="8"/>
        <v>45413</v>
      </c>
      <c r="B31" s="206">
        <v>18</v>
      </c>
      <c r="C31" s="207">
        <f t="shared" si="9"/>
        <v>1392.2791673093577</v>
      </c>
      <c r="D31" s="208">
        <f t="shared" si="1"/>
        <v>3.94</v>
      </c>
      <c r="E31" s="208">
        <f t="shared" si="0"/>
        <v>11.659682571561362</v>
      </c>
      <c r="F31" s="208">
        <f t="shared" si="6"/>
        <v>15.6</v>
      </c>
      <c r="G31" s="208">
        <f t="shared" si="2"/>
        <v>1380.6194847377963</v>
      </c>
      <c r="L31" s="182">
        <f t="shared" si="10"/>
        <v>45413</v>
      </c>
      <c r="M31" s="140">
        <v>18</v>
      </c>
      <c r="N31" s="148">
        <f t="shared" si="11"/>
        <v>1010.1390674960651</v>
      </c>
      <c r="O31" s="183">
        <f t="shared" si="3"/>
        <v>2.86</v>
      </c>
      <c r="P31" s="183">
        <f t="shared" si="4"/>
        <v>8.4594391388462995</v>
      </c>
      <c r="Q31" s="183">
        <f t="shared" si="7"/>
        <v>11.32</v>
      </c>
      <c r="R31" s="183">
        <f t="shared" si="5"/>
        <v>1001.6796283572188</v>
      </c>
    </row>
    <row r="32" spans="1:18" x14ac:dyDescent="0.35">
      <c r="A32" s="205">
        <f t="shared" si="8"/>
        <v>45444</v>
      </c>
      <c r="B32" s="206">
        <v>19</v>
      </c>
      <c r="C32" s="207">
        <f t="shared" si="9"/>
        <v>1380.6194847377963</v>
      </c>
      <c r="D32" s="208">
        <f t="shared" si="1"/>
        <v>3.91</v>
      </c>
      <c r="E32" s="208">
        <f t="shared" si="0"/>
        <v>11.692718338847452</v>
      </c>
      <c r="F32" s="208">
        <f t="shared" si="6"/>
        <v>15.6</v>
      </c>
      <c r="G32" s="208">
        <f t="shared" si="2"/>
        <v>1368.9267663989488</v>
      </c>
      <c r="L32" s="182">
        <f t="shared" si="10"/>
        <v>45444</v>
      </c>
      <c r="M32" s="140">
        <v>19</v>
      </c>
      <c r="N32" s="148">
        <f t="shared" si="11"/>
        <v>1001.6796283572188</v>
      </c>
      <c r="O32" s="183">
        <f t="shared" si="3"/>
        <v>2.84</v>
      </c>
      <c r="P32" s="183">
        <f t="shared" si="4"/>
        <v>8.483407549739697</v>
      </c>
      <c r="Q32" s="183">
        <f t="shared" si="7"/>
        <v>11.32</v>
      </c>
      <c r="R32" s="183">
        <f t="shared" si="5"/>
        <v>993.19622080747911</v>
      </c>
    </row>
    <row r="33" spans="1:18" x14ac:dyDescent="0.35">
      <c r="A33" s="205">
        <f t="shared" si="8"/>
        <v>45474</v>
      </c>
      <c r="B33" s="206">
        <v>20</v>
      </c>
      <c r="C33" s="207">
        <f t="shared" si="9"/>
        <v>1368.9267663989488</v>
      </c>
      <c r="D33" s="208">
        <f t="shared" si="1"/>
        <v>3.88</v>
      </c>
      <c r="E33" s="208">
        <f t="shared" si="0"/>
        <v>11.725847707474186</v>
      </c>
      <c r="F33" s="208">
        <f t="shared" si="6"/>
        <v>15.6</v>
      </c>
      <c r="G33" s="208">
        <f t="shared" si="2"/>
        <v>1357.2009186914745</v>
      </c>
      <c r="L33" s="182">
        <f t="shared" si="10"/>
        <v>45474</v>
      </c>
      <c r="M33" s="140">
        <v>20</v>
      </c>
      <c r="N33" s="148">
        <f t="shared" si="11"/>
        <v>993.19622080747911</v>
      </c>
      <c r="O33" s="183">
        <f t="shared" si="3"/>
        <v>2.81</v>
      </c>
      <c r="P33" s="183">
        <f t="shared" si="4"/>
        <v>8.5074438711306257</v>
      </c>
      <c r="Q33" s="183">
        <f t="shared" si="7"/>
        <v>11.32</v>
      </c>
      <c r="R33" s="183">
        <f t="shared" si="5"/>
        <v>984.68877693634852</v>
      </c>
    </row>
    <row r="34" spans="1:18" x14ac:dyDescent="0.35">
      <c r="A34" s="205">
        <f t="shared" si="8"/>
        <v>45505</v>
      </c>
      <c r="B34" s="206">
        <v>21</v>
      </c>
      <c r="C34" s="207">
        <f t="shared" si="9"/>
        <v>1357.2009186914745</v>
      </c>
      <c r="D34" s="208">
        <f t="shared" si="1"/>
        <v>3.85</v>
      </c>
      <c r="E34" s="208">
        <f t="shared" si="0"/>
        <v>11.759070942645362</v>
      </c>
      <c r="F34" s="208">
        <f t="shared" si="6"/>
        <v>15.6</v>
      </c>
      <c r="G34" s="208">
        <f t="shared" si="2"/>
        <v>1345.4418477488291</v>
      </c>
      <c r="L34" s="182">
        <f t="shared" si="10"/>
        <v>45505</v>
      </c>
      <c r="M34" s="140">
        <v>21</v>
      </c>
      <c r="N34" s="148">
        <f t="shared" si="11"/>
        <v>984.68877693634852</v>
      </c>
      <c r="O34" s="183">
        <f t="shared" si="3"/>
        <v>2.79</v>
      </c>
      <c r="P34" s="183">
        <f t="shared" si="4"/>
        <v>8.5315482954321613</v>
      </c>
      <c r="Q34" s="183">
        <f t="shared" si="7"/>
        <v>11.32</v>
      </c>
      <c r="R34" s="183">
        <f t="shared" si="5"/>
        <v>976.1572286409164</v>
      </c>
    </row>
    <row r="35" spans="1:18" x14ac:dyDescent="0.35">
      <c r="A35" s="132">
        <f t="shared" si="8"/>
        <v>45536</v>
      </c>
      <c r="B35" s="133">
        <v>22</v>
      </c>
      <c r="C35" s="134">
        <f t="shared" si="9"/>
        <v>1345.4418477488291</v>
      </c>
      <c r="D35" s="135">
        <f t="shared" si="1"/>
        <v>3.81</v>
      </c>
      <c r="E35" s="135">
        <f t="shared" si="0"/>
        <v>11.792388310316191</v>
      </c>
      <c r="F35" s="135">
        <f t="shared" si="6"/>
        <v>15.6</v>
      </c>
      <c r="G35" s="135">
        <f t="shared" si="2"/>
        <v>1333.6494594385128</v>
      </c>
      <c r="L35" s="182">
        <f t="shared" si="10"/>
        <v>45536</v>
      </c>
      <c r="M35" s="140">
        <v>22</v>
      </c>
      <c r="N35" s="148">
        <f t="shared" si="11"/>
        <v>976.1572286409164</v>
      </c>
      <c r="O35" s="183">
        <f t="shared" si="3"/>
        <v>2.77</v>
      </c>
      <c r="P35" s="183">
        <f t="shared" si="4"/>
        <v>8.555721015602554</v>
      </c>
      <c r="Q35" s="183">
        <f t="shared" si="7"/>
        <v>11.32</v>
      </c>
      <c r="R35" s="183">
        <f t="shared" si="5"/>
        <v>967.60150762531384</v>
      </c>
    </row>
    <row r="36" spans="1:18" x14ac:dyDescent="0.35">
      <c r="A36" s="132">
        <f t="shared" si="8"/>
        <v>45566</v>
      </c>
      <c r="B36" s="133">
        <v>23</v>
      </c>
      <c r="C36" s="134">
        <f t="shared" si="9"/>
        <v>1333.6494594385128</v>
      </c>
      <c r="D36" s="135">
        <f t="shared" si="1"/>
        <v>3.78</v>
      </c>
      <c r="E36" s="135">
        <f t="shared" si="0"/>
        <v>11.825800077195419</v>
      </c>
      <c r="F36" s="135">
        <f t="shared" si="6"/>
        <v>15.6</v>
      </c>
      <c r="G36" s="135">
        <f t="shared" si="2"/>
        <v>1321.8236593613174</v>
      </c>
      <c r="L36" s="182">
        <f t="shared" si="10"/>
        <v>45566</v>
      </c>
      <c r="M36" s="140">
        <v>23</v>
      </c>
      <c r="N36" s="148">
        <f t="shared" si="11"/>
        <v>967.60150762531384</v>
      </c>
      <c r="O36" s="183">
        <f t="shared" si="3"/>
        <v>2.74</v>
      </c>
      <c r="P36" s="183">
        <f t="shared" si="4"/>
        <v>8.57996222514676</v>
      </c>
      <c r="Q36" s="183">
        <f t="shared" si="7"/>
        <v>11.32</v>
      </c>
      <c r="R36" s="183">
        <f t="shared" si="5"/>
        <v>959.02154540016704</v>
      </c>
    </row>
    <row r="37" spans="1:18" x14ac:dyDescent="0.35">
      <c r="A37" s="132">
        <f t="shared" si="8"/>
        <v>45597</v>
      </c>
      <c r="B37" s="133">
        <v>24</v>
      </c>
      <c r="C37" s="134">
        <f t="shared" si="9"/>
        <v>1321.8236593613174</v>
      </c>
      <c r="D37" s="135">
        <f t="shared" si="1"/>
        <v>3.75</v>
      </c>
      <c r="E37" s="135">
        <f t="shared" si="0"/>
        <v>11.859306510747475</v>
      </c>
      <c r="F37" s="135">
        <f t="shared" si="6"/>
        <v>15.6</v>
      </c>
      <c r="G37" s="135">
        <f t="shared" si="2"/>
        <v>1309.9643528505699</v>
      </c>
      <c r="L37" s="182">
        <f t="shared" si="10"/>
        <v>45597</v>
      </c>
      <c r="M37" s="140">
        <v>24</v>
      </c>
      <c r="N37" s="148">
        <f t="shared" si="11"/>
        <v>959.02154540016704</v>
      </c>
      <c r="O37" s="183">
        <f t="shared" si="3"/>
        <v>2.72</v>
      </c>
      <c r="P37" s="183">
        <f t="shared" si="4"/>
        <v>8.6042721181180113</v>
      </c>
      <c r="Q37" s="183">
        <f t="shared" si="7"/>
        <v>11.32</v>
      </c>
      <c r="R37" s="183">
        <f t="shared" si="5"/>
        <v>950.417273282049</v>
      </c>
    </row>
    <row r="38" spans="1:18" x14ac:dyDescent="0.35">
      <c r="A38" s="132">
        <f t="shared" si="8"/>
        <v>45627</v>
      </c>
      <c r="B38" s="133">
        <v>25</v>
      </c>
      <c r="C38" s="134">
        <f t="shared" si="9"/>
        <v>1309.9643528505699</v>
      </c>
      <c r="D38" s="135">
        <f t="shared" si="1"/>
        <v>3.71</v>
      </c>
      <c r="E38" s="135">
        <f t="shared" si="0"/>
        <v>11.892907879194594</v>
      </c>
      <c r="F38" s="135">
        <f t="shared" si="6"/>
        <v>15.6</v>
      </c>
      <c r="G38" s="135">
        <f t="shared" si="2"/>
        <v>1298.0714449713753</v>
      </c>
      <c r="L38" s="182">
        <f t="shared" si="10"/>
        <v>45627</v>
      </c>
      <c r="M38" s="140">
        <v>25</v>
      </c>
      <c r="N38" s="148">
        <f t="shared" si="11"/>
        <v>950.417273282049</v>
      </c>
      <c r="O38" s="183">
        <f t="shared" si="3"/>
        <v>2.69</v>
      </c>
      <c r="P38" s="183">
        <f t="shared" si="4"/>
        <v>8.6286508891193456</v>
      </c>
      <c r="Q38" s="183">
        <f t="shared" si="7"/>
        <v>11.32</v>
      </c>
      <c r="R38" s="183">
        <f t="shared" si="5"/>
        <v>941.7886223929296</v>
      </c>
    </row>
    <row r="39" spans="1:18" x14ac:dyDescent="0.35">
      <c r="A39" s="132">
        <f t="shared" si="8"/>
        <v>45658</v>
      </c>
      <c r="B39" s="133">
        <v>26</v>
      </c>
      <c r="C39" s="134">
        <f t="shared" si="9"/>
        <v>1298.0714449713753</v>
      </c>
      <c r="D39" s="135">
        <f t="shared" si="1"/>
        <v>3.68</v>
      </c>
      <c r="E39" s="135">
        <f t="shared" si="0"/>
        <v>11.926604451518978</v>
      </c>
      <c r="F39" s="135">
        <f t="shared" si="6"/>
        <v>15.6</v>
      </c>
      <c r="G39" s="135">
        <f t="shared" si="2"/>
        <v>1286.1448405198564</v>
      </c>
      <c r="L39" s="182">
        <f t="shared" si="10"/>
        <v>45658</v>
      </c>
      <c r="M39" s="140">
        <v>26</v>
      </c>
      <c r="N39" s="148">
        <f t="shared" si="11"/>
        <v>941.7886223929296</v>
      </c>
      <c r="O39" s="183">
        <f t="shared" si="3"/>
        <v>2.67</v>
      </c>
      <c r="P39" s="183">
        <f t="shared" si="4"/>
        <v>8.6530987333051819</v>
      </c>
      <c r="Q39" s="183">
        <f t="shared" si="7"/>
        <v>11.32</v>
      </c>
      <c r="R39" s="183">
        <f t="shared" si="5"/>
        <v>933.13552365962437</v>
      </c>
    </row>
    <row r="40" spans="1:18" x14ac:dyDescent="0.35">
      <c r="A40" s="132">
        <f t="shared" si="8"/>
        <v>45689</v>
      </c>
      <c r="B40" s="133">
        <v>27</v>
      </c>
      <c r="C40" s="134">
        <f t="shared" si="9"/>
        <v>1286.1448405198564</v>
      </c>
      <c r="D40" s="135">
        <f t="shared" si="1"/>
        <v>3.64</v>
      </c>
      <c r="E40" s="135">
        <f t="shared" si="0"/>
        <v>11.960396497464947</v>
      </c>
      <c r="F40" s="135">
        <f t="shared" si="6"/>
        <v>15.6</v>
      </c>
      <c r="G40" s="135">
        <f t="shared" si="2"/>
        <v>1274.1844440223915</v>
      </c>
      <c r="L40" s="182">
        <f t="shared" si="10"/>
        <v>45689</v>
      </c>
      <c r="M40" s="140">
        <v>27</v>
      </c>
      <c r="N40" s="148">
        <f t="shared" si="11"/>
        <v>933.13552365962437</v>
      </c>
      <c r="O40" s="183">
        <f t="shared" si="3"/>
        <v>2.64</v>
      </c>
      <c r="P40" s="183">
        <f t="shared" si="4"/>
        <v>8.6776158463828814</v>
      </c>
      <c r="Q40" s="183">
        <f t="shared" si="7"/>
        <v>11.32</v>
      </c>
      <c r="R40" s="183">
        <f t="shared" si="5"/>
        <v>924.45790781324149</v>
      </c>
    </row>
    <row r="41" spans="1:18" x14ac:dyDescent="0.35">
      <c r="A41" s="132">
        <f t="shared" si="8"/>
        <v>45717</v>
      </c>
      <c r="B41" s="133">
        <v>28</v>
      </c>
      <c r="C41" s="134">
        <f t="shared" si="9"/>
        <v>1274.1844440223915</v>
      </c>
      <c r="D41" s="135">
        <f t="shared" si="1"/>
        <v>3.61</v>
      </c>
      <c r="E41" s="135">
        <f t="shared" si="0"/>
        <v>11.994284287541099</v>
      </c>
      <c r="F41" s="135">
        <f t="shared" si="6"/>
        <v>15.6</v>
      </c>
      <c r="G41" s="135">
        <f t="shared" si="2"/>
        <v>1262.1901597348503</v>
      </c>
      <c r="L41" s="182">
        <f t="shared" si="10"/>
        <v>45717</v>
      </c>
      <c r="M41" s="140">
        <v>28</v>
      </c>
      <c r="N41" s="148">
        <f t="shared" si="11"/>
        <v>924.45790781324149</v>
      </c>
      <c r="O41" s="183">
        <f t="shared" si="3"/>
        <v>2.62</v>
      </c>
      <c r="P41" s="183">
        <f t="shared" si="4"/>
        <v>8.702202424614299</v>
      </c>
      <c r="Q41" s="183">
        <f t="shared" si="7"/>
        <v>11.32</v>
      </c>
      <c r="R41" s="183">
        <f t="shared" si="5"/>
        <v>915.75570538862723</v>
      </c>
    </row>
    <row r="42" spans="1:18" x14ac:dyDescent="0.35">
      <c r="A42" s="132">
        <f t="shared" si="8"/>
        <v>45748</v>
      </c>
      <c r="B42" s="133">
        <v>29</v>
      </c>
      <c r="C42" s="134">
        <f t="shared" si="9"/>
        <v>1262.1901597348503</v>
      </c>
      <c r="D42" s="135">
        <f t="shared" si="1"/>
        <v>3.58</v>
      </c>
      <c r="E42" s="135">
        <f t="shared" si="0"/>
        <v>12.028268093022467</v>
      </c>
      <c r="F42" s="135">
        <f t="shared" si="6"/>
        <v>15.6</v>
      </c>
      <c r="G42" s="135">
        <f t="shared" si="2"/>
        <v>1250.1618916418279</v>
      </c>
      <c r="L42" s="182">
        <f t="shared" si="10"/>
        <v>45748</v>
      </c>
      <c r="M42" s="140">
        <v>29</v>
      </c>
      <c r="N42" s="148">
        <f t="shared" si="11"/>
        <v>915.75570538862723</v>
      </c>
      <c r="O42" s="183">
        <f t="shared" si="3"/>
        <v>2.59</v>
      </c>
      <c r="P42" s="183">
        <f t="shared" si="4"/>
        <v>8.7268586648173727</v>
      </c>
      <c r="Q42" s="183">
        <f t="shared" si="7"/>
        <v>11.32</v>
      </c>
      <c r="R42" s="183">
        <f t="shared" si="5"/>
        <v>907.02884672380981</v>
      </c>
    </row>
    <row r="43" spans="1:18" x14ac:dyDescent="0.35">
      <c r="A43" s="132">
        <f t="shared" si="8"/>
        <v>45778</v>
      </c>
      <c r="B43" s="133">
        <v>30</v>
      </c>
      <c r="C43" s="134">
        <f t="shared" si="9"/>
        <v>1250.1618916418279</v>
      </c>
      <c r="D43" s="135">
        <f t="shared" si="1"/>
        <v>3.54</v>
      </c>
      <c r="E43" s="135">
        <f t="shared" si="0"/>
        <v>12.062348185952695</v>
      </c>
      <c r="F43" s="135">
        <f t="shared" si="6"/>
        <v>15.6</v>
      </c>
      <c r="G43" s="135">
        <f t="shared" si="2"/>
        <v>1238.0995434558752</v>
      </c>
      <c r="L43" s="182">
        <f t="shared" si="10"/>
        <v>45778</v>
      </c>
      <c r="M43" s="140">
        <v>30</v>
      </c>
      <c r="N43" s="148">
        <f t="shared" si="11"/>
        <v>907.02884672380981</v>
      </c>
      <c r="O43" s="183">
        <f t="shared" si="3"/>
        <v>2.57</v>
      </c>
      <c r="P43" s="183">
        <f t="shared" si="4"/>
        <v>8.7515847643676885</v>
      </c>
      <c r="Q43" s="183">
        <f t="shared" si="7"/>
        <v>11.32</v>
      </c>
      <c r="R43" s="183">
        <f t="shared" si="5"/>
        <v>898.27726195944217</v>
      </c>
    </row>
    <row r="44" spans="1:18" x14ac:dyDescent="0.35">
      <c r="A44" s="132">
        <f t="shared" si="8"/>
        <v>45809</v>
      </c>
      <c r="B44" s="133">
        <v>31</v>
      </c>
      <c r="C44" s="134">
        <f t="shared" si="9"/>
        <v>1238.0995434558752</v>
      </c>
      <c r="D44" s="135">
        <f t="shared" si="1"/>
        <v>3.51</v>
      </c>
      <c r="E44" s="135">
        <f t="shared" si="0"/>
        <v>12.096524839146227</v>
      </c>
      <c r="F44" s="135">
        <f t="shared" si="6"/>
        <v>15.6</v>
      </c>
      <c r="G44" s="135">
        <f t="shared" si="2"/>
        <v>1226.0030186167289</v>
      </c>
      <c r="L44" s="182">
        <f t="shared" si="10"/>
        <v>45809</v>
      </c>
      <c r="M44" s="140">
        <v>31</v>
      </c>
      <c r="N44" s="148">
        <f t="shared" si="11"/>
        <v>898.27726195944217</v>
      </c>
      <c r="O44" s="183">
        <f t="shared" si="3"/>
        <v>2.5499999999999998</v>
      </c>
      <c r="P44" s="183">
        <f t="shared" si="4"/>
        <v>8.7763809212000634</v>
      </c>
      <c r="Q44" s="183">
        <f t="shared" si="7"/>
        <v>11.32</v>
      </c>
      <c r="R44" s="183">
        <f t="shared" si="5"/>
        <v>889.50088103824214</v>
      </c>
    </row>
    <row r="45" spans="1:18" x14ac:dyDescent="0.35">
      <c r="A45" s="132">
        <f t="shared" si="8"/>
        <v>45839</v>
      </c>
      <c r="B45" s="133">
        <v>32</v>
      </c>
      <c r="C45" s="134">
        <f t="shared" si="9"/>
        <v>1226.0030186167289</v>
      </c>
      <c r="D45" s="135">
        <f t="shared" si="1"/>
        <v>3.47</v>
      </c>
      <c r="E45" s="135">
        <f t="shared" si="0"/>
        <v>12.130798326190476</v>
      </c>
      <c r="F45" s="135">
        <f t="shared" si="6"/>
        <v>15.6</v>
      </c>
      <c r="G45" s="135">
        <f t="shared" si="2"/>
        <v>1213.8722202905385</v>
      </c>
      <c r="L45" s="182">
        <f t="shared" si="10"/>
        <v>45839</v>
      </c>
      <c r="M45" s="140">
        <v>32</v>
      </c>
      <c r="N45" s="148">
        <f t="shared" si="11"/>
        <v>889.50088103824214</v>
      </c>
      <c r="O45" s="183">
        <f t="shared" si="3"/>
        <v>2.52</v>
      </c>
      <c r="P45" s="183">
        <f t="shared" si="4"/>
        <v>8.8012473338101298</v>
      </c>
      <c r="Q45" s="183">
        <f t="shared" si="7"/>
        <v>11.32</v>
      </c>
      <c r="R45" s="183">
        <f t="shared" si="5"/>
        <v>880.69963370443202</v>
      </c>
    </row>
    <row r="46" spans="1:18" x14ac:dyDescent="0.35">
      <c r="A46" s="132">
        <f t="shared" si="8"/>
        <v>45870</v>
      </c>
      <c r="B46" s="133">
        <v>33</v>
      </c>
      <c r="C46" s="134">
        <f t="shared" si="9"/>
        <v>1213.8722202905385</v>
      </c>
      <c r="D46" s="135">
        <f t="shared" si="1"/>
        <v>3.44</v>
      </c>
      <c r="E46" s="135">
        <f t="shared" si="0"/>
        <v>12.165168921448014</v>
      </c>
      <c r="F46" s="135">
        <f t="shared" si="6"/>
        <v>15.6</v>
      </c>
      <c r="G46" s="135">
        <f t="shared" si="2"/>
        <v>1201.7070513690905</v>
      </c>
      <c r="L46" s="182">
        <f t="shared" si="10"/>
        <v>45870</v>
      </c>
      <c r="M46" s="140">
        <v>33</v>
      </c>
      <c r="N46" s="148">
        <f t="shared" si="11"/>
        <v>880.69963370443202</v>
      </c>
      <c r="O46" s="183">
        <f t="shared" si="3"/>
        <v>2.5</v>
      </c>
      <c r="P46" s="183">
        <f t="shared" si="4"/>
        <v>8.8261842012559253</v>
      </c>
      <c r="Q46" s="183">
        <f t="shared" si="7"/>
        <v>11.32</v>
      </c>
      <c r="R46" s="183">
        <f t="shared" si="5"/>
        <v>871.87344950317606</v>
      </c>
    </row>
    <row r="47" spans="1:18" x14ac:dyDescent="0.35">
      <c r="A47" s="132">
        <f t="shared" si="8"/>
        <v>45901</v>
      </c>
      <c r="B47" s="133">
        <v>34</v>
      </c>
      <c r="C47" s="134">
        <f t="shared" si="9"/>
        <v>1201.7070513690905</v>
      </c>
      <c r="D47" s="135">
        <f t="shared" si="1"/>
        <v>3.4</v>
      </c>
      <c r="E47" s="135">
        <f t="shared" si="0"/>
        <v>12.199636900058783</v>
      </c>
      <c r="F47" s="135">
        <f t="shared" si="6"/>
        <v>15.6</v>
      </c>
      <c r="G47" s="135">
        <f t="shared" si="2"/>
        <v>1189.5074144690318</v>
      </c>
      <c r="L47" s="182">
        <f t="shared" si="10"/>
        <v>45901</v>
      </c>
      <c r="M47" s="140">
        <v>34</v>
      </c>
      <c r="N47" s="148">
        <f t="shared" si="11"/>
        <v>871.87344950317606</v>
      </c>
      <c r="O47" s="183">
        <f t="shared" si="3"/>
        <v>2.4700000000000002</v>
      </c>
      <c r="P47" s="183">
        <f t="shared" si="4"/>
        <v>8.8511917231594843</v>
      </c>
      <c r="Q47" s="183">
        <f t="shared" si="7"/>
        <v>11.32</v>
      </c>
      <c r="R47" s="183">
        <f t="shared" si="5"/>
        <v>863.02225778001662</v>
      </c>
    </row>
    <row r="48" spans="1:18" x14ac:dyDescent="0.35">
      <c r="A48" s="132">
        <f t="shared" si="8"/>
        <v>45931</v>
      </c>
      <c r="B48" s="133">
        <v>35</v>
      </c>
      <c r="C48" s="134">
        <f t="shared" si="9"/>
        <v>1189.5074144690318</v>
      </c>
      <c r="D48" s="135">
        <f t="shared" si="1"/>
        <v>3.37</v>
      </c>
      <c r="E48" s="135">
        <f t="shared" si="0"/>
        <v>12.234202537942284</v>
      </c>
      <c r="F48" s="135">
        <f t="shared" si="6"/>
        <v>15.6</v>
      </c>
      <c r="G48" s="135">
        <f t="shared" si="2"/>
        <v>1177.2732119310895</v>
      </c>
      <c r="L48" s="182">
        <f t="shared" si="10"/>
        <v>45931</v>
      </c>
      <c r="M48" s="140">
        <v>35</v>
      </c>
      <c r="N48" s="148">
        <f t="shared" si="11"/>
        <v>863.02225778001662</v>
      </c>
      <c r="O48" s="183">
        <f t="shared" si="3"/>
        <v>2.4500000000000002</v>
      </c>
      <c r="P48" s="183">
        <f t="shared" si="4"/>
        <v>8.8762700997084352</v>
      </c>
      <c r="Q48" s="183">
        <f t="shared" si="7"/>
        <v>11.32</v>
      </c>
      <c r="R48" s="183">
        <f t="shared" si="5"/>
        <v>854.14598768030817</v>
      </c>
    </row>
    <row r="49" spans="1:18" x14ac:dyDescent="0.35">
      <c r="A49" s="132">
        <f t="shared" si="8"/>
        <v>45962</v>
      </c>
      <c r="B49" s="133">
        <v>36</v>
      </c>
      <c r="C49" s="134">
        <f t="shared" si="9"/>
        <v>1177.2732119310895</v>
      </c>
      <c r="D49" s="135">
        <f t="shared" si="1"/>
        <v>3.34</v>
      </c>
      <c r="E49" s="135">
        <f t="shared" si="0"/>
        <v>12.26886611179979</v>
      </c>
      <c r="F49" s="135">
        <f t="shared" si="6"/>
        <v>15.6</v>
      </c>
      <c r="G49" s="135">
        <f t="shared" si="2"/>
        <v>1165.0043458192897</v>
      </c>
      <c r="L49" s="182">
        <f t="shared" si="10"/>
        <v>45962</v>
      </c>
      <c r="M49" s="140">
        <v>36</v>
      </c>
      <c r="N49" s="148">
        <f t="shared" si="11"/>
        <v>854.14598768030817</v>
      </c>
      <c r="O49" s="183">
        <f t="shared" si="3"/>
        <v>2.42</v>
      </c>
      <c r="P49" s="183">
        <f t="shared" si="4"/>
        <v>8.901419531657611</v>
      </c>
      <c r="Q49" s="183">
        <f t="shared" si="7"/>
        <v>11.32</v>
      </c>
      <c r="R49" s="183">
        <f t="shared" si="5"/>
        <v>845.2445681486505</v>
      </c>
    </row>
    <row r="50" spans="1:18" x14ac:dyDescent="0.35">
      <c r="A50" s="132">
        <f t="shared" si="8"/>
        <v>45992</v>
      </c>
      <c r="B50" s="133">
        <v>37</v>
      </c>
      <c r="C50" s="134">
        <f t="shared" si="9"/>
        <v>1165.0043458192897</v>
      </c>
      <c r="D50" s="135">
        <f t="shared" si="1"/>
        <v>3.3</v>
      </c>
      <c r="E50" s="135">
        <f t="shared" si="0"/>
        <v>12.303627899116552</v>
      </c>
      <c r="F50" s="135">
        <f t="shared" si="6"/>
        <v>15.6</v>
      </c>
      <c r="G50" s="135">
        <f t="shared" si="2"/>
        <v>1152.7007179201732</v>
      </c>
      <c r="L50" s="182">
        <f t="shared" si="10"/>
        <v>45992</v>
      </c>
      <c r="M50" s="140">
        <v>37</v>
      </c>
      <c r="N50" s="148">
        <f t="shared" si="11"/>
        <v>845.2445681486505</v>
      </c>
      <c r="O50" s="183">
        <f t="shared" si="3"/>
        <v>2.39</v>
      </c>
      <c r="P50" s="183">
        <f t="shared" si="4"/>
        <v>8.9266402203306399</v>
      </c>
      <c r="Q50" s="183">
        <f t="shared" si="7"/>
        <v>11.32</v>
      </c>
      <c r="R50" s="183">
        <f t="shared" si="5"/>
        <v>836.31792792831982</v>
      </c>
    </row>
    <row r="51" spans="1:18" x14ac:dyDescent="0.35">
      <c r="A51" s="132">
        <f t="shared" si="8"/>
        <v>46023</v>
      </c>
      <c r="B51" s="133">
        <v>38</v>
      </c>
      <c r="C51" s="134">
        <f t="shared" si="9"/>
        <v>1152.7007179201732</v>
      </c>
      <c r="D51" s="135">
        <f t="shared" si="1"/>
        <v>3.27</v>
      </c>
      <c r="E51" s="135">
        <f t="shared" si="0"/>
        <v>12.338488178164051</v>
      </c>
      <c r="F51" s="135">
        <f t="shared" si="6"/>
        <v>15.6</v>
      </c>
      <c r="G51" s="135">
        <f t="shared" si="2"/>
        <v>1140.3622297420093</v>
      </c>
      <c r="L51" s="182">
        <f t="shared" si="10"/>
        <v>46023</v>
      </c>
      <c r="M51" s="140">
        <v>38</v>
      </c>
      <c r="N51" s="148">
        <f t="shared" si="11"/>
        <v>836.31792792831982</v>
      </c>
      <c r="O51" s="183">
        <f t="shared" si="3"/>
        <v>2.37</v>
      </c>
      <c r="P51" s="183">
        <f t="shared" si="4"/>
        <v>8.951932367621577</v>
      </c>
      <c r="Q51" s="183">
        <f t="shared" si="7"/>
        <v>11.32</v>
      </c>
      <c r="R51" s="183">
        <f t="shared" si="5"/>
        <v>827.36599556069825</v>
      </c>
    </row>
    <row r="52" spans="1:18" x14ac:dyDescent="0.35">
      <c r="A52" s="132">
        <f t="shared" si="8"/>
        <v>46054</v>
      </c>
      <c r="B52" s="133">
        <v>39</v>
      </c>
      <c r="C52" s="134">
        <f t="shared" si="9"/>
        <v>1140.3622297420093</v>
      </c>
      <c r="D52" s="135">
        <f t="shared" si="1"/>
        <v>3.23</v>
      </c>
      <c r="E52" s="135">
        <f t="shared" si="0"/>
        <v>12.373447228002181</v>
      </c>
      <c r="F52" s="135">
        <f t="shared" si="6"/>
        <v>15.6</v>
      </c>
      <c r="G52" s="135">
        <f t="shared" si="2"/>
        <v>1127.9887825140072</v>
      </c>
      <c r="L52" s="182">
        <f t="shared" si="10"/>
        <v>46054</v>
      </c>
      <c r="M52" s="140">
        <v>39</v>
      </c>
      <c r="N52" s="148">
        <f t="shared" si="11"/>
        <v>827.36599556069825</v>
      </c>
      <c r="O52" s="183">
        <f t="shared" si="3"/>
        <v>2.34</v>
      </c>
      <c r="P52" s="183">
        <f t="shared" si="4"/>
        <v>8.9772961759965053</v>
      </c>
      <c r="Q52" s="183">
        <f t="shared" si="7"/>
        <v>11.32</v>
      </c>
      <c r="R52" s="183">
        <f t="shared" si="5"/>
        <v>818.38869938470179</v>
      </c>
    </row>
    <row r="53" spans="1:18" x14ac:dyDescent="0.35">
      <c r="A53" s="132">
        <f t="shared" si="8"/>
        <v>46082</v>
      </c>
      <c r="B53" s="133">
        <v>40</v>
      </c>
      <c r="C53" s="134">
        <f t="shared" si="9"/>
        <v>1127.9887825140072</v>
      </c>
      <c r="D53" s="135">
        <f t="shared" si="1"/>
        <v>3.2</v>
      </c>
      <c r="E53" s="135">
        <f t="shared" si="0"/>
        <v>12.408505328481521</v>
      </c>
      <c r="F53" s="135">
        <f t="shared" si="6"/>
        <v>15.6</v>
      </c>
      <c r="G53" s="135">
        <f t="shared" si="2"/>
        <v>1115.5802771855256</v>
      </c>
      <c r="L53" s="182">
        <f t="shared" si="10"/>
        <v>46082</v>
      </c>
      <c r="M53" s="140">
        <v>40</v>
      </c>
      <c r="N53" s="148">
        <f t="shared" si="11"/>
        <v>818.38869938470179</v>
      </c>
      <c r="O53" s="183">
        <f t="shared" si="3"/>
        <v>2.3199999999999998</v>
      </c>
      <c r="P53" s="183">
        <f t="shared" si="4"/>
        <v>9.0027318484951611</v>
      </c>
      <c r="Q53" s="183">
        <f t="shared" si="7"/>
        <v>11.32</v>
      </c>
      <c r="R53" s="183">
        <f t="shared" si="5"/>
        <v>809.38596753620664</v>
      </c>
    </row>
    <row r="54" spans="1:18" x14ac:dyDescent="0.35">
      <c r="A54" s="132">
        <f t="shared" si="8"/>
        <v>46113</v>
      </c>
      <c r="B54" s="133">
        <v>41</v>
      </c>
      <c r="C54" s="134">
        <f t="shared" si="9"/>
        <v>1115.5802771855256</v>
      </c>
      <c r="D54" s="135">
        <f t="shared" si="1"/>
        <v>3.16</v>
      </c>
      <c r="E54" s="135">
        <f t="shared" si="0"/>
        <v>12.443662760245552</v>
      </c>
      <c r="F54" s="135">
        <f t="shared" si="6"/>
        <v>15.6</v>
      </c>
      <c r="G54" s="135">
        <f t="shared" si="2"/>
        <v>1103.13661442528</v>
      </c>
      <c r="L54" s="182">
        <f t="shared" si="10"/>
        <v>46113</v>
      </c>
      <c r="M54" s="140">
        <v>41</v>
      </c>
      <c r="N54" s="148">
        <f t="shared" si="11"/>
        <v>809.38596753620664</v>
      </c>
      <c r="O54" s="183">
        <f t="shared" si="3"/>
        <v>2.29</v>
      </c>
      <c r="P54" s="183">
        <f t="shared" si="4"/>
        <v>9.0282395887325659</v>
      </c>
      <c r="Q54" s="183">
        <f t="shared" si="7"/>
        <v>11.32</v>
      </c>
      <c r="R54" s="183">
        <f t="shared" si="5"/>
        <v>800.35772794747402</v>
      </c>
    </row>
    <row r="55" spans="1:18" x14ac:dyDescent="0.35">
      <c r="A55" s="132">
        <f t="shared" si="8"/>
        <v>46143</v>
      </c>
      <c r="B55" s="133">
        <v>42</v>
      </c>
      <c r="C55" s="134">
        <f t="shared" si="9"/>
        <v>1103.13661442528</v>
      </c>
      <c r="D55" s="135">
        <f t="shared" si="1"/>
        <v>3.13</v>
      </c>
      <c r="E55" s="135">
        <f t="shared" si="0"/>
        <v>12.478919804732914</v>
      </c>
      <c r="F55" s="135">
        <f t="shared" si="6"/>
        <v>15.6</v>
      </c>
      <c r="G55" s="135">
        <f t="shared" si="2"/>
        <v>1090.6576946205471</v>
      </c>
      <c r="L55" s="182">
        <f t="shared" si="10"/>
        <v>46143</v>
      </c>
      <c r="M55" s="140">
        <v>42</v>
      </c>
      <c r="N55" s="148">
        <f t="shared" si="11"/>
        <v>800.35772794747402</v>
      </c>
      <c r="O55" s="183">
        <f t="shared" si="3"/>
        <v>2.27</v>
      </c>
      <c r="P55" s="183">
        <f t="shared" si="4"/>
        <v>9.0538196009006402</v>
      </c>
      <c r="Q55" s="183">
        <f t="shared" si="7"/>
        <v>11.32</v>
      </c>
      <c r="R55" s="183">
        <f t="shared" si="5"/>
        <v>791.30390834657339</v>
      </c>
    </row>
    <row r="56" spans="1:18" x14ac:dyDescent="0.35">
      <c r="A56" s="132">
        <f t="shared" si="8"/>
        <v>46174</v>
      </c>
      <c r="B56" s="133">
        <v>43</v>
      </c>
      <c r="C56" s="134">
        <f t="shared" si="9"/>
        <v>1090.6576946205471</v>
      </c>
      <c r="D56" s="135">
        <f t="shared" si="1"/>
        <v>3.09</v>
      </c>
      <c r="E56" s="135">
        <f t="shared" si="0"/>
        <v>12.514276744179657</v>
      </c>
      <c r="F56" s="135">
        <f t="shared" si="6"/>
        <v>15.6</v>
      </c>
      <c r="G56" s="135">
        <f t="shared" si="2"/>
        <v>1078.1434178763675</v>
      </c>
      <c r="L56" s="182">
        <f t="shared" si="10"/>
        <v>46174</v>
      </c>
      <c r="M56" s="140">
        <v>43</v>
      </c>
      <c r="N56" s="148">
        <f t="shared" si="11"/>
        <v>791.30390834657339</v>
      </c>
      <c r="O56" s="183">
        <f t="shared" si="3"/>
        <v>2.2400000000000002</v>
      </c>
      <c r="P56" s="183">
        <f t="shared" si="4"/>
        <v>9.0794720897698582</v>
      </c>
      <c r="Q56" s="183">
        <f t="shared" si="7"/>
        <v>11.32</v>
      </c>
      <c r="R56" s="183">
        <f t="shared" si="5"/>
        <v>782.22443625680353</v>
      </c>
    </row>
    <row r="57" spans="1:18" x14ac:dyDescent="0.35">
      <c r="A57" s="132">
        <f t="shared" si="8"/>
        <v>46204</v>
      </c>
      <c r="B57" s="133">
        <v>44</v>
      </c>
      <c r="C57" s="134">
        <f t="shared" si="9"/>
        <v>1078.1434178763675</v>
      </c>
      <c r="D57" s="135">
        <f t="shared" si="1"/>
        <v>3.05</v>
      </c>
      <c r="E57" s="135">
        <f t="shared" si="0"/>
        <v>12.549733861621501</v>
      </c>
      <c r="F57" s="135">
        <f t="shared" si="6"/>
        <v>15.6</v>
      </c>
      <c r="G57" s="135">
        <f t="shared" si="2"/>
        <v>1065.593684014746</v>
      </c>
      <c r="L57" s="182">
        <f t="shared" si="10"/>
        <v>46204</v>
      </c>
      <c r="M57" s="140">
        <v>44</v>
      </c>
      <c r="N57" s="148">
        <f t="shared" si="11"/>
        <v>782.22443625680353</v>
      </c>
      <c r="O57" s="183">
        <f t="shared" si="3"/>
        <v>2.2200000000000002</v>
      </c>
      <c r="P57" s="183">
        <f t="shared" si="4"/>
        <v>9.1051972606908738</v>
      </c>
      <c r="Q57" s="183">
        <f t="shared" si="7"/>
        <v>11.32</v>
      </c>
      <c r="R57" s="183">
        <f t="shared" si="5"/>
        <v>773.1192389961127</v>
      </c>
    </row>
    <row r="58" spans="1:18" x14ac:dyDescent="0.35">
      <c r="A58" s="132">
        <f t="shared" si="8"/>
        <v>46235</v>
      </c>
      <c r="B58" s="133">
        <v>45</v>
      </c>
      <c r="C58" s="134">
        <f t="shared" si="9"/>
        <v>1065.593684014746</v>
      </c>
      <c r="D58" s="135">
        <f t="shared" si="1"/>
        <v>3.02</v>
      </c>
      <c r="E58" s="135">
        <f t="shared" si="0"/>
        <v>12.585291440896096</v>
      </c>
      <c r="F58" s="135">
        <f t="shared" si="6"/>
        <v>15.6</v>
      </c>
      <c r="G58" s="135">
        <f t="shared" si="2"/>
        <v>1053.00839257385</v>
      </c>
      <c r="L58" s="182">
        <f t="shared" si="10"/>
        <v>46235</v>
      </c>
      <c r="M58" s="140">
        <v>45</v>
      </c>
      <c r="N58" s="148">
        <f t="shared" si="11"/>
        <v>773.1192389961127</v>
      </c>
      <c r="O58" s="183">
        <f t="shared" si="3"/>
        <v>2.19</v>
      </c>
      <c r="P58" s="183">
        <f t="shared" si="4"/>
        <v>9.1309953195961651</v>
      </c>
      <c r="Q58" s="183">
        <f t="shared" si="7"/>
        <v>11.32</v>
      </c>
      <c r="R58" s="183">
        <f t="shared" si="5"/>
        <v>763.9882436765165</v>
      </c>
    </row>
    <row r="59" spans="1:18" x14ac:dyDescent="0.35">
      <c r="A59" s="132">
        <f t="shared" si="8"/>
        <v>46266</v>
      </c>
      <c r="B59" s="133">
        <v>46</v>
      </c>
      <c r="C59" s="134">
        <f t="shared" si="9"/>
        <v>1053.00839257385</v>
      </c>
      <c r="D59" s="135">
        <f t="shared" si="1"/>
        <v>2.98</v>
      </c>
      <c r="E59" s="135">
        <f t="shared" si="0"/>
        <v>12.620949766645301</v>
      </c>
      <c r="F59" s="135">
        <f t="shared" si="6"/>
        <v>15.6</v>
      </c>
      <c r="G59" s="135">
        <f t="shared" si="2"/>
        <v>1040.3874428072047</v>
      </c>
      <c r="L59" s="182">
        <f t="shared" si="10"/>
        <v>46266</v>
      </c>
      <c r="M59" s="140">
        <v>46</v>
      </c>
      <c r="N59" s="148">
        <f t="shared" si="11"/>
        <v>763.9882436765165</v>
      </c>
      <c r="O59" s="183">
        <f t="shared" si="3"/>
        <v>2.16</v>
      </c>
      <c r="P59" s="183">
        <f t="shared" si="4"/>
        <v>9.1568664730016867</v>
      </c>
      <c r="Q59" s="183">
        <f t="shared" si="7"/>
        <v>11.32</v>
      </c>
      <c r="R59" s="183">
        <f t="shared" si="5"/>
        <v>754.83137720351476</v>
      </c>
    </row>
    <row r="60" spans="1:18" x14ac:dyDescent="0.35">
      <c r="A60" s="132">
        <f t="shared" si="8"/>
        <v>46296</v>
      </c>
      <c r="B60" s="133">
        <v>47</v>
      </c>
      <c r="C60" s="134">
        <f t="shared" si="9"/>
        <v>1040.3874428072047</v>
      </c>
      <c r="D60" s="135">
        <f t="shared" si="1"/>
        <v>2.95</v>
      </c>
      <c r="E60" s="135">
        <f t="shared" si="0"/>
        <v>12.656709124317462</v>
      </c>
      <c r="F60" s="135">
        <f t="shared" si="6"/>
        <v>15.6</v>
      </c>
      <c r="G60" s="135">
        <f t="shared" si="2"/>
        <v>1027.7307336828871</v>
      </c>
      <c r="L60" s="182">
        <f t="shared" si="10"/>
        <v>46296</v>
      </c>
      <c r="M60" s="140">
        <v>47</v>
      </c>
      <c r="N60" s="148">
        <f t="shared" si="11"/>
        <v>754.83137720351476</v>
      </c>
      <c r="O60" s="183">
        <f t="shared" si="3"/>
        <v>2.14</v>
      </c>
      <c r="P60" s="183">
        <f t="shared" si="4"/>
        <v>9.1828109280085251</v>
      </c>
      <c r="Q60" s="183">
        <f t="shared" si="7"/>
        <v>11.32</v>
      </c>
      <c r="R60" s="183">
        <f t="shared" si="5"/>
        <v>745.64856627550625</v>
      </c>
    </row>
    <row r="61" spans="1:18" x14ac:dyDescent="0.35">
      <c r="A61" s="132">
        <f t="shared" si="8"/>
        <v>46327</v>
      </c>
      <c r="B61" s="133">
        <v>48</v>
      </c>
      <c r="C61" s="134">
        <f t="shared" si="9"/>
        <v>1027.7307336828871</v>
      </c>
      <c r="D61" s="135">
        <f t="shared" si="1"/>
        <v>2.91</v>
      </c>
      <c r="E61" s="135">
        <f t="shared" si="0"/>
        <v>12.692569800169696</v>
      </c>
      <c r="F61" s="135">
        <f t="shared" si="6"/>
        <v>15.6</v>
      </c>
      <c r="G61" s="135">
        <f t="shared" si="2"/>
        <v>1015.0381638827174</v>
      </c>
      <c r="L61" s="182">
        <f t="shared" si="10"/>
        <v>46327</v>
      </c>
      <c r="M61" s="140">
        <v>48</v>
      </c>
      <c r="N61" s="148">
        <f t="shared" si="11"/>
        <v>745.64856627550625</v>
      </c>
      <c r="O61" s="183">
        <f t="shared" si="3"/>
        <v>2.11</v>
      </c>
      <c r="P61" s="183">
        <f t="shared" si="4"/>
        <v>9.2088288923045489</v>
      </c>
      <c r="Q61" s="183">
        <f t="shared" si="7"/>
        <v>11.32</v>
      </c>
      <c r="R61" s="183">
        <f t="shared" si="5"/>
        <v>736.43973738320176</v>
      </c>
    </row>
    <row r="62" spans="1:18" x14ac:dyDescent="0.35">
      <c r="A62" s="132">
        <f t="shared" si="8"/>
        <v>46357</v>
      </c>
      <c r="B62" s="133">
        <v>49</v>
      </c>
      <c r="C62" s="134">
        <f t="shared" si="9"/>
        <v>1015.0381638827174</v>
      </c>
      <c r="D62" s="135">
        <f t="shared" si="1"/>
        <v>2.88</v>
      </c>
      <c r="E62" s="135">
        <f t="shared" si="0"/>
        <v>12.728532081270176</v>
      </c>
      <c r="F62" s="135">
        <f t="shared" si="6"/>
        <v>15.6</v>
      </c>
      <c r="G62" s="135">
        <f t="shared" si="2"/>
        <v>1002.3096318014473</v>
      </c>
      <c r="L62" s="182">
        <f t="shared" si="10"/>
        <v>46357</v>
      </c>
      <c r="M62" s="140">
        <v>49</v>
      </c>
      <c r="N62" s="148">
        <f t="shared" si="11"/>
        <v>736.43973738320176</v>
      </c>
      <c r="O62" s="183">
        <f t="shared" si="3"/>
        <v>2.09</v>
      </c>
      <c r="P62" s="183">
        <f t="shared" si="4"/>
        <v>9.2349205741660789</v>
      </c>
      <c r="Q62" s="183">
        <f t="shared" si="7"/>
        <v>11.32</v>
      </c>
      <c r="R62" s="183">
        <f t="shared" si="5"/>
        <v>727.20481680903572</v>
      </c>
    </row>
    <row r="63" spans="1:18" x14ac:dyDescent="0.35">
      <c r="A63" s="132">
        <f t="shared" si="8"/>
        <v>46388</v>
      </c>
      <c r="B63" s="133">
        <v>50</v>
      </c>
      <c r="C63" s="134">
        <f t="shared" si="9"/>
        <v>1002.3096318014473</v>
      </c>
      <c r="D63" s="135">
        <f t="shared" si="1"/>
        <v>2.84</v>
      </c>
      <c r="E63" s="135">
        <f t="shared" si="0"/>
        <v>12.764596255500441</v>
      </c>
      <c r="F63" s="135">
        <f t="shared" si="6"/>
        <v>15.6</v>
      </c>
      <c r="G63" s="135">
        <f t="shared" si="2"/>
        <v>989.5450355459468</v>
      </c>
      <c r="L63" s="182">
        <f t="shared" si="10"/>
        <v>46388</v>
      </c>
      <c r="M63" s="140">
        <v>50</v>
      </c>
      <c r="N63" s="148">
        <f t="shared" si="11"/>
        <v>727.20481680903572</v>
      </c>
      <c r="O63" s="183">
        <f t="shared" si="3"/>
        <v>2.06</v>
      </c>
      <c r="P63" s="183">
        <f t="shared" si="4"/>
        <v>9.2610861824595485</v>
      </c>
      <c r="Q63" s="183">
        <f t="shared" si="7"/>
        <v>11.32</v>
      </c>
      <c r="R63" s="183">
        <f t="shared" si="5"/>
        <v>717.94373062657621</v>
      </c>
    </row>
    <row r="64" spans="1:18" x14ac:dyDescent="0.35">
      <c r="A64" s="132">
        <f t="shared" si="8"/>
        <v>46419</v>
      </c>
      <c r="B64" s="133">
        <v>51</v>
      </c>
      <c r="C64" s="134">
        <f t="shared" si="9"/>
        <v>989.5450355459468</v>
      </c>
      <c r="D64" s="135">
        <f t="shared" si="1"/>
        <v>2.8</v>
      </c>
      <c r="E64" s="135">
        <f t="shared" si="0"/>
        <v>12.800762611557692</v>
      </c>
      <c r="F64" s="135">
        <f t="shared" si="6"/>
        <v>15.6</v>
      </c>
      <c r="G64" s="135">
        <f t="shared" si="2"/>
        <v>976.74427293438907</v>
      </c>
      <c r="L64" s="182">
        <f t="shared" si="10"/>
        <v>46419</v>
      </c>
      <c r="M64" s="140">
        <v>51</v>
      </c>
      <c r="N64" s="148">
        <f t="shared" si="11"/>
        <v>717.94373062657621</v>
      </c>
      <c r="O64" s="183">
        <f t="shared" si="3"/>
        <v>2.0299999999999998</v>
      </c>
      <c r="P64" s="183">
        <f t="shared" si="4"/>
        <v>9.2873259266431845</v>
      </c>
      <c r="Q64" s="183">
        <f t="shared" si="7"/>
        <v>11.32</v>
      </c>
      <c r="R64" s="183">
        <f t="shared" si="5"/>
        <v>708.65640469993298</v>
      </c>
    </row>
    <row r="65" spans="1:18" x14ac:dyDescent="0.35">
      <c r="A65" s="132">
        <f t="shared" si="8"/>
        <v>46447</v>
      </c>
      <c r="B65" s="133">
        <v>52</v>
      </c>
      <c r="C65" s="134">
        <f t="shared" si="9"/>
        <v>976.74427293438907</v>
      </c>
      <c r="D65" s="135">
        <f t="shared" si="1"/>
        <v>2.77</v>
      </c>
      <c r="E65" s="135">
        <f t="shared" si="0"/>
        <v>12.837031438957107</v>
      </c>
      <c r="F65" s="135">
        <f t="shared" si="6"/>
        <v>15.6</v>
      </c>
      <c r="G65" s="135">
        <f t="shared" si="2"/>
        <v>963.907241495432</v>
      </c>
      <c r="L65" s="182">
        <f t="shared" si="10"/>
        <v>46447</v>
      </c>
      <c r="M65" s="140">
        <v>52</v>
      </c>
      <c r="N65" s="148">
        <f t="shared" si="11"/>
        <v>708.65640469993298</v>
      </c>
      <c r="O65" s="183">
        <f t="shared" si="3"/>
        <v>2.0099999999999998</v>
      </c>
      <c r="P65" s="183">
        <f t="shared" si="4"/>
        <v>9.313640016768673</v>
      </c>
      <c r="Q65" s="183">
        <f t="shared" si="7"/>
        <v>11.32</v>
      </c>
      <c r="R65" s="183">
        <f t="shared" si="5"/>
        <v>699.34276468316432</v>
      </c>
    </row>
    <row r="66" spans="1:18" x14ac:dyDescent="0.35">
      <c r="A66" s="132">
        <f t="shared" si="8"/>
        <v>46478</v>
      </c>
      <c r="B66" s="133">
        <v>53</v>
      </c>
      <c r="C66" s="134">
        <f t="shared" si="9"/>
        <v>963.907241495432</v>
      </c>
      <c r="D66" s="135">
        <f t="shared" si="1"/>
        <v>2.73</v>
      </c>
      <c r="E66" s="135">
        <f t="shared" si="0"/>
        <v>12.873403028034151</v>
      </c>
      <c r="F66" s="135">
        <f t="shared" si="6"/>
        <v>15.6</v>
      </c>
      <c r="G66" s="135">
        <f t="shared" si="2"/>
        <v>951.0338384673978</v>
      </c>
      <c r="L66" s="182">
        <f t="shared" si="10"/>
        <v>46478</v>
      </c>
      <c r="M66" s="140">
        <v>53</v>
      </c>
      <c r="N66" s="148">
        <f t="shared" si="11"/>
        <v>699.34276468316432</v>
      </c>
      <c r="O66" s="183">
        <f t="shared" si="3"/>
        <v>1.98</v>
      </c>
      <c r="P66" s="183">
        <f t="shared" si="4"/>
        <v>9.3400286634828511</v>
      </c>
      <c r="Q66" s="183">
        <f t="shared" si="7"/>
        <v>11.32</v>
      </c>
      <c r="R66" s="183">
        <f t="shared" si="5"/>
        <v>690.00273601968149</v>
      </c>
    </row>
    <row r="67" spans="1:18" x14ac:dyDescent="0.35">
      <c r="A67" s="132">
        <f t="shared" si="8"/>
        <v>46508</v>
      </c>
      <c r="B67" s="133">
        <v>54</v>
      </c>
      <c r="C67" s="134">
        <f t="shared" si="9"/>
        <v>951.0338384673978</v>
      </c>
      <c r="D67" s="135">
        <f t="shared" si="1"/>
        <v>2.69</v>
      </c>
      <c r="E67" s="135">
        <f t="shared" si="0"/>
        <v>12.909877669946916</v>
      </c>
      <c r="F67" s="135">
        <f t="shared" si="6"/>
        <v>15.6</v>
      </c>
      <c r="G67" s="135">
        <f t="shared" si="2"/>
        <v>938.12396079745088</v>
      </c>
      <c r="L67" s="182">
        <f t="shared" si="10"/>
        <v>46508</v>
      </c>
      <c r="M67" s="140">
        <v>54</v>
      </c>
      <c r="N67" s="148">
        <f t="shared" si="11"/>
        <v>690.00273601968149</v>
      </c>
      <c r="O67" s="183">
        <f t="shared" si="3"/>
        <v>1.96</v>
      </c>
      <c r="P67" s="183">
        <f t="shared" si="4"/>
        <v>9.3664920780293865</v>
      </c>
      <c r="Q67" s="183">
        <f t="shared" si="7"/>
        <v>11.32</v>
      </c>
      <c r="R67" s="183">
        <f t="shared" si="5"/>
        <v>680.63624394165208</v>
      </c>
    </row>
    <row r="68" spans="1:18" x14ac:dyDescent="0.35">
      <c r="A68" s="132">
        <f t="shared" si="8"/>
        <v>46539</v>
      </c>
      <c r="B68" s="133">
        <v>55</v>
      </c>
      <c r="C68" s="134">
        <f t="shared" si="9"/>
        <v>938.12396079745088</v>
      </c>
      <c r="D68" s="135">
        <f t="shared" si="1"/>
        <v>2.66</v>
      </c>
      <c r="E68" s="135">
        <f t="shared" si="0"/>
        <v>12.946455656678431</v>
      </c>
      <c r="F68" s="135">
        <f t="shared" si="6"/>
        <v>15.6</v>
      </c>
      <c r="G68" s="135">
        <f t="shared" si="2"/>
        <v>925.1775051407725</v>
      </c>
      <c r="L68" s="182">
        <f t="shared" si="10"/>
        <v>46539</v>
      </c>
      <c r="M68" s="140">
        <v>55</v>
      </c>
      <c r="N68" s="148">
        <f t="shared" si="11"/>
        <v>680.63624394165208</v>
      </c>
      <c r="O68" s="183">
        <f t="shared" si="3"/>
        <v>1.93</v>
      </c>
      <c r="P68" s="183">
        <f t="shared" si="4"/>
        <v>9.3930304722504694</v>
      </c>
      <c r="Q68" s="183">
        <f t="shared" si="7"/>
        <v>11.32</v>
      </c>
      <c r="R68" s="183">
        <f t="shared" si="5"/>
        <v>671.24321346940167</v>
      </c>
    </row>
    <row r="69" spans="1:18" x14ac:dyDescent="0.35">
      <c r="A69" s="132">
        <f t="shared" si="8"/>
        <v>46569</v>
      </c>
      <c r="B69" s="133">
        <v>56</v>
      </c>
      <c r="C69" s="134">
        <f t="shared" si="9"/>
        <v>925.1775051407725</v>
      </c>
      <c r="D69" s="135">
        <f t="shared" si="1"/>
        <v>2.62</v>
      </c>
      <c r="E69" s="135">
        <f t="shared" si="0"/>
        <v>12.983137281039019</v>
      </c>
      <c r="F69" s="135">
        <f t="shared" si="6"/>
        <v>15.6</v>
      </c>
      <c r="G69" s="135">
        <f t="shared" si="2"/>
        <v>912.19436785973346</v>
      </c>
      <c r="L69" s="182">
        <f t="shared" si="10"/>
        <v>46569</v>
      </c>
      <c r="M69" s="140">
        <v>56</v>
      </c>
      <c r="N69" s="148">
        <f t="shared" si="11"/>
        <v>671.24321346940167</v>
      </c>
      <c r="O69" s="183">
        <f t="shared" si="3"/>
        <v>1.9</v>
      </c>
      <c r="P69" s="183">
        <f t="shared" si="4"/>
        <v>9.4196440585885135</v>
      </c>
      <c r="Q69" s="183">
        <f t="shared" si="7"/>
        <v>11.32</v>
      </c>
      <c r="R69" s="183">
        <f t="shared" si="5"/>
        <v>661.82356941081321</v>
      </c>
    </row>
    <row r="70" spans="1:18" x14ac:dyDescent="0.35">
      <c r="A70" s="132">
        <f t="shared" si="8"/>
        <v>46600</v>
      </c>
      <c r="B70" s="133">
        <v>57</v>
      </c>
      <c r="C70" s="134">
        <f t="shared" si="9"/>
        <v>912.19436785973346</v>
      </c>
      <c r="D70" s="135">
        <f t="shared" si="1"/>
        <v>2.58</v>
      </c>
      <c r="E70" s="135">
        <f t="shared" si="0"/>
        <v>13.019922836668631</v>
      </c>
      <c r="F70" s="135">
        <f t="shared" si="6"/>
        <v>15.6</v>
      </c>
      <c r="G70" s="135">
        <f t="shared" si="2"/>
        <v>899.17444502306478</v>
      </c>
      <c r="L70" s="182">
        <f t="shared" si="10"/>
        <v>46600</v>
      </c>
      <c r="M70" s="140">
        <v>57</v>
      </c>
      <c r="N70" s="148">
        <f t="shared" si="11"/>
        <v>661.82356941081321</v>
      </c>
      <c r="O70" s="183">
        <f t="shared" si="3"/>
        <v>1.88</v>
      </c>
      <c r="P70" s="183">
        <f t="shared" si="4"/>
        <v>9.446333050087846</v>
      </c>
      <c r="Q70" s="183">
        <f t="shared" si="7"/>
        <v>11.32</v>
      </c>
      <c r="R70" s="183">
        <f t="shared" si="5"/>
        <v>652.37723636072531</v>
      </c>
    </row>
    <row r="71" spans="1:18" x14ac:dyDescent="0.35">
      <c r="A71" s="132">
        <f t="shared" si="8"/>
        <v>46631</v>
      </c>
      <c r="B71" s="133">
        <v>58</v>
      </c>
      <c r="C71" s="134">
        <f t="shared" si="9"/>
        <v>899.17444502306478</v>
      </c>
      <c r="D71" s="135">
        <f t="shared" si="1"/>
        <v>2.5499999999999998</v>
      </c>
      <c r="E71" s="135">
        <f t="shared" si="0"/>
        <v>13.05681261803919</v>
      </c>
      <c r="F71" s="135">
        <f t="shared" si="6"/>
        <v>15.6</v>
      </c>
      <c r="G71" s="135">
        <f t="shared" si="2"/>
        <v>886.11763240502557</v>
      </c>
      <c r="L71" s="182">
        <f t="shared" si="10"/>
        <v>46631</v>
      </c>
      <c r="M71" s="140">
        <v>58</v>
      </c>
      <c r="N71" s="148">
        <f t="shared" si="11"/>
        <v>652.37723636072531</v>
      </c>
      <c r="O71" s="183">
        <f t="shared" si="3"/>
        <v>1.85</v>
      </c>
      <c r="P71" s="183">
        <f t="shared" si="4"/>
        <v>9.4730976603964301</v>
      </c>
      <c r="Q71" s="183">
        <f t="shared" si="7"/>
        <v>11.32</v>
      </c>
      <c r="R71" s="183">
        <f t="shared" si="5"/>
        <v>642.90413870032887</v>
      </c>
    </row>
    <row r="72" spans="1:18" x14ac:dyDescent="0.35">
      <c r="A72" s="132">
        <f t="shared" si="8"/>
        <v>46661</v>
      </c>
      <c r="B72" s="133">
        <v>59</v>
      </c>
      <c r="C72" s="134">
        <f t="shared" si="9"/>
        <v>886.11763240502557</v>
      </c>
      <c r="D72" s="135">
        <f t="shared" si="1"/>
        <v>2.5099999999999998</v>
      </c>
      <c r="E72" s="135">
        <f t="shared" si="0"/>
        <v>13.093806920456966</v>
      </c>
      <c r="F72" s="135">
        <f t="shared" si="6"/>
        <v>15.6</v>
      </c>
      <c r="G72" s="135">
        <f t="shared" si="2"/>
        <v>873.02382548456865</v>
      </c>
      <c r="L72" s="182">
        <f t="shared" si="10"/>
        <v>46661</v>
      </c>
      <c r="M72" s="140">
        <v>59</v>
      </c>
      <c r="N72" s="148">
        <f t="shared" si="11"/>
        <v>642.90413870032887</v>
      </c>
      <c r="O72" s="183">
        <f t="shared" si="3"/>
        <v>1.82</v>
      </c>
      <c r="P72" s="183">
        <f t="shared" si="4"/>
        <v>9.4999381037675512</v>
      </c>
      <c r="Q72" s="183">
        <f t="shared" si="7"/>
        <v>11.32</v>
      </c>
      <c r="R72" s="183">
        <f t="shared" si="5"/>
        <v>633.40420059656128</v>
      </c>
    </row>
    <row r="73" spans="1:18" x14ac:dyDescent="0.35">
      <c r="A73" s="132">
        <f t="shared" si="8"/>
        <v>46692</v>
      </c>
      <c r="B73" s="133">
        <v>60</v>
      </c>
      <c r="C73" s="134">
        <f>G72</f>
        <v>873.02382548456865</v>
      </c>
      <c r="D73" s="135">
        <f>ROUND(C73*$E$10/12,2)</f>
        <v>2.4700000000000002</v>
      </c>
      <c r="E73" s="135">
        <f t="shared" si="0"/>
        <v>13.13090604006493</v>
      </c>
      <c r="F73" s="135">
        <f t="shared" si="6"/>
        <v>15.6</v>
      </c>
      <c r="G73" s="135">
        <f>C73-E73</f>
        <v>859.89291944450372</v>
      </c>
      <c r="L73" s="182">
        <f t="shared" si="10"/>
        <v>46692</v>
      </c>
      <c r="M73" s="140">
        <v>60</v>
      </c>
      <c r="N73" s="148">
        <f>R72</f>
        <v>633.40420059656128</v>
      </c>
      <c r="O73" s="183">
        <f t="shared" si="3"/>
        <v>1.79</v>
      </c>
      <c r="P73" s="183">
        <f t="shared" si="4"/>
        <v>9.5268545950615593</v>
      </c>
      <c r="Q73" s="183">
        <f t="shared" si="7"/>
        <v>11.32</v>
      </c>
      <c r="R73" s="183">
        <f>N73-P73</f>
        <v>623.87734600149975</v>
      </c>
    </row>
    <row r="74" spans="1:18" x14ac:dyDescent="0.35">
      <c r="A74" s="132">
        <f t="shared" si="8"/>
        <v>46722</v>
      </c>
      <c r="B74" s="133">
        <v>61</v>
      </c>
      <c r="C74" s="134">
        <f t="shared" ref="C74:C133" si="12">G73</f>
        <v>859.89291944450372</v>
      </c>
      <c r="D74" s="135">
        <f t="shared" ref="D74:D133" si="13">ROUND(C74*$E$10/12,2)</f>
        <v>2.44</v>
      </c>
      <c r="E74" s="135">
        <f t="shared" si="0"/>
        <v>13.168110273845112</v>
      </c>
      <c r="F74" s="135">
        <f t="shared" si="6"/>
        <v>15.6</v>
      </c>
      <c r="G74" s="135">
        <f t="shared" ref="G74:G133" si="14">C74-E74</f>
        <v>846.72480917065866</v>
      </c>
      <c r="L74" s="182">
        <f t="shared" si="10"/>
        <v>46722</v>
      </c>
      <c r="M74" s="140">
        <v>61</v>
      </c>
      <c r="N74" s="148">
        <f t="shared" ref="N74:N133" si="15">R73</f>
        <v>623.87734600149975</v>
      </c>
      <c r="O74" s="183">
        <f t="shared" si="3"/>
        <v>1.77</v>
      </c>
      <c r="P74" s="183">
        <f t="shared" si="4"/>
        <v>9.5538473497475671</v>
      </c>
      <c r="Q74" s="183">
        <f t="shared" si="7"/>
        <v>11.32</v>
      </c>
      <c r="R74" s="183">
        <f t="shared" ref="R74:R133" si="16">N74-P74</f>
        <v>614.32349865175217</v>
      </c>
    </row>
    <row r="75" spans="1:18" x14ac:dyDescent="0.35">
      <c r="A75" s="132">
        <f t="shared" si="8"/>
        <v>46753</v>
      </c>
      <c r="B75" s="133">
        <v>62</v>
      </c>
      <c r="C75" s="134">
        <f t="shared" si="12"/>
        <v>846.72480917065866</v>
      </c>
      <c r="D75" s="135">
        <f t="shared" si="13"/>
        <v>2.4</v>
      </c>
      <c r="E75" s="135">
        <f t="shared" si="0"/>
        <v>13.20541991962101</v>
      </c>
      <c r="F75" s="135">
        <f t="shared" si="6"/>
        <v>15.6</v>
      </c>
      <c r="G75" s="135">
        <f t="shared" si="14"/>
        <v>833.51938925103764</v>
      </c>
      <c r="L75" s="182">
        <f t="shared" si="10"/>
        <v>46753</v>
      </c>
      <c r="M75" s="140">
        <v>62</v>
      </c>
      <c r="N75" s="148">
        <f t="shared" si="15"/>
        <v>614.32349865175217</v>
      </c>
      <c r="O75" s="183">
        <f t="shared" si="3"/>
        <v>1.74</v>
      </c>
      <c r="P75" s="183">
        <f t="shared" si="4"/>
        <v>9.5809165839051857</v>
      </c>
      <c r="Q75" s="183">
        <f t="shared" si="7"/>
        <v>11.32</v>
      </c>
      <c r="R75" s="183">
        <f t="shared" si="16"/>
        <v>604.74258206784702</v>
      </c>
    </row>
    <row r="76" spans="1:18" x14ac:dyDescent="0.35">
      <c r="A76" s="132">
        <f t="shared" si="8"/>
        <v>46784</v>
      </c>
      <c r="B76" s="133">
        <v>63</v>
      </c>
      <c r="C76" s="134">
        <f t="shared" si="12"/>
        <v>833.51938925103764</v>
      </c>
      <c r="D76" s="135">
        <f t="shared" si="13"/>
        <v>2.36</v>
      </c>
      <c r="E76" s="135">
        <f t="shared" si="0"/>
        <v>13.242835276059935</v>
      </c>
      <c r="F76" s="135">
        <f t="shared" si="6"/>
        <v>15.6</v>
      </c>
      <c r="G76" s="135">
        <f t="shared" si="14"/>
        <v>820.27655397497767</v>
      </c>
      <c r="L76" s="182">
        <f t="shared" si="10"/>
        <v>46784</v>
      </c>
      <c r="M76" s="140">
        <v>63</v>
      </c>
      <c r="N76" s="148">
        <f t="shared" si="15"/>
        <v>604.74258206784702</v>
      </c>
      <c r="O76" s="183">
        <f t="shared" si="3"/>
        <v>1.71</v>
      </c>
      <c r="P76" s="183">
        <f t="shared" si="4"/>
        <v>9.6080625142262495</v>
      </c>
      <c r="Q76" s="183">
        <f t="shared" si="7"/>
        <v>11.32</v>
      </c>
      <c r="R76" s="183">
        <f t="shared" si="16"/>
        <v>595.13451955362075</v>
      </c>
    </row>
    <row r="77" spans="1:18" x14ac:dyDescent="0.35">
      <c r="A77" s="132">
        <f t="shared" si="8"/>
        <v>46813</v>
      </c>
      <c r="B77" s="133">
        <v>64</v>
      </c>
      <c r="C77" s="134">
        <f t="shared" si="12"/>
        <v>820.27655397497767</v>
      </c>
      <c r="D77" s="135">
        <f t="shared" si="13"/>
        <v>2.3199999999999998</v>
      </c>
      <c r="E77" s="135">
        <f t="shared" si="0"/>
        <v>13.280356642675438</v>
      </c>
      <c r="F77" s="135">
        <f t="shared" si="6"/>
        <v>15.6</v>
      </c>
      <c r="G77" s="135">
        <f t="shared" si="14"/>
        <v>806.99619733230224</v>
      </c>
      <c r="L77" s="182">
        <f t="shared" si="10"/>
        <v>46813</v>
      </c>
      <c r="M77" s="140">
        <v>64</v>
      </c>
      <c r="N77" s="148">
        <f t="shared" si="15"/>
        <v>595.13451955362075</v>
      </c>
      <c r="O77" s="183">
        <f t="shared" si="3"/>
        <v>1.69</v>
      </c>
      <c r="P77" s="183">
        <f t="shared" si="4"/>
        <v>9.6352853580165565</v>
      </c>
      <c r="Q77" s="183">
        <f t="shared" si="7"/>
        <v>11.32</v>
      </c>
      <c r="R77" s="183">
        <f t="shared" si="16"/>
        <v>585.49923419560423</v>
      </c>
    </row>
    <row r="78" spans="1:18" x14ac:dyDescent="0.35">
      <c r="A78" s="132">
        <f t="shared" si="8"/>
        <v>46844</v>
      </c>
      <c r="B78" s="133">
        <v>65</v>
      </c>
      <c r="C78" s="134">
        <f t="shared" si="12"/>
        <v>806.99619733230224</v>
      </c>
      <c r="D78" s="135">
        <f t="shared" si="13"/>
        <v>2.29</v>
      </c>
      <c r="E78" s="135">
        <f t="shared" ref="E78:E132" si="17">PPMT($E$10/12,B78,$E$7,-$E$8,$E$9,0)</f>
        <v>13.317984319829685</v>
      </c>
      <c r="F78" s="135">
        <f t="shared" si="6"/>
        <v>15.6</v>
      </c>
      <c r="G78" s="135">
        <f t="shared" si="14"/>
        <v>793.67821301247261</v>
      </c>
      <c r="L78" s="182">
        <f t="shared" si="10"/>
        <v>46844</v>
      </c>
      <c r="M78" s="140">
        <v>65</v>
      </c>
      <c r="N78" s="148">
        <f t="shared" si="15"/>
        <v>585.49923419560423</v>
      </c>
      <c r="O78" s="183">
        <f t="shared" si="3"/>
        <v>1.66</v>
      </c>
      <c r="P78" s="183">
        <f t="shared" si="4"/>
        <v>9.6625853331976046</v>
      </c>
      <c r="Q78" s="183">
        <f t="shared" si="7"/>
        <v>11.32</v>
      </c>
      <c r="R78" s="183">
        <f t="shared" si="16"/>
        <v>575.83664886240661</v>
      </c>
    </row>
    <row r="79" spans="1:18" x14ac:dyDescent="0.35">
      <c r="A79" s="132">
        <f t="shared" si="8"/>
        <v>46874</v>
      </c>
      <c r="B79" s="133">
        <v>66</v>
      </c>
      <c r="C79" s="134">
        <f t="shared" si="12"/>
        <v>793.67821301247261</v>
      </c>
      <c r="D79" s="135">
        <f t="shared" si="13"/>
        <v>2.25</v>
      </c>
      <c r="E79" s="135">
        <f t="shared" si="17"/>
        <v>13.35571860873587</v>
      </c>
      <c r="F79" s="135">
        <f t="shared" si="6"/>
        <v>15.6</v>
      </c>
      <c r="G79" s="135">
        <f t="shared" si="14"/>
        <v>780.32249440373675</v>
      </c>
      <c r="L79" s="182">
        <f t="shared" si="10"/>
        <v>46874</v>
      </c>
      <c r="M79" s="140">
        <v>66</v>
      </c>
      <c r="N79" s="148">
        <f t="shared" si="15"/>
        <v>575.83664886240661</v>
      </c>
      <c r="O79" s="183">
        <f t="shared" ref="O79:O133" si="18">ROUND(N79*$P$10/12,2)</f>
        <v>1.63</v>
      </c>
      <c r="P79" s="183">
        <f t="shared" ref="P79:P132" si="19">PPMT($P$10/12,M79,$P$7,-$P$8,$P$9,0)</f>
        <v>9.6899626583083318</v>
      </c>
      <c r="Q79" s="183">
        <f t="shared" si="7"/>
        <v>11.32</v>
      </c>
      <c r="R79" s="183">
        <f t="shared" si="16"/>
        <v>566.14668620409827</v>
      </c>
    </row>
    <row r="80" spans="1:18" x14ac:dyDescent="0.35">
      <c r="A80" s="132">
        <f t="shared" si="8"/>
        <v>46905</v>
      </c>
      <c r="B80" s="133">
        <v>67</v>
      </c>
      <c r="C80" s="134">
        <f t="shared" si="12"/>
        <v>780.32249440373675</v>
      </c>
      <c r="D80" s="135">
        <f t="shared" si="13"/>
        <v>2.21</v>
      </c>
      <c r="E80" s="135">
        <f t="shared" si="17"/>
        <v>13.393559811460619</v>
      </c>
      <c r="F80" s="135">
        <f t="shared" ref="F80:F133" si="20">F79</f>
        <v>15.6</v>
      </c>
      <c r="G80" s="135">
        <f t="shared" si="14"/>
        <v>766.92893459227616</v>
      </c>
      <c r="L80" s="182">
        <f t="shared" si="10"/>
        <v>46905</v>
      </c>
      <c r="M80" s="140">
        <v>67</v>
      </c>
      <c r="N80" s="148">
        <f t="shared" si="15"/>
        <v>566.14668620409827</v>
      </c>
      <c r="O80" s="183">
        <f t="shared" si="18"/>
        <v>1.6</v>
      </c>
      <c r="P80" s="183">
        <f t="shared" si="19"/>
        <v>9.7174175525068716</v>
      </c>
      <c r="Q80" s="183">
        <f t="shared" ref="Q80:Q132" si="21">Q79</f>
        <v>11.32</v>
      </c>
      <c r="R80" s="183">
        <f t="shared" si="16"/>
        <v>556.42926865159143</v>
      </c>
    </row>
    <row r="81" spans="1:18" x14ac:dyDescent="0.35">
      <c r="A81" s="132">
        <f t="shared" ref="A81:A133" si="22">EDATE(A80,1)</f>
        <v>46935</v>
      </c>
      <c r="B81" s="133">
        <v>68</v>
      </c>
      <c r="C81" s="134">
        <f t="shared" si="12"/>
        <v>766.92893459227616</v>
      </c>
      <c r="D81" s="135">
        <f t="shared" si="13"/>
        <v>2.17</v>
      </c>
      <c r="E81" s="135">
        <f t="shared" si="17"/>
        <v>13.431508230926424</v>
      </c>
      <c r="F81" s="135">
        <f t="shared" si="20"/>
        <v>15.6</v>
      </c>
      <c r="G81" s="135">
        <f t="shared" si="14"/>
        <v>753.49742636134977</v>
      </c>
      <c r="L81" s="182">
        <f t="shared" ref="L81:L133" si="23">EDATE(L80,1)</f>
        <v>46935</v>
      </c>
      <c r="M81" s="140">
        <v>68</v>
      </c>
      <c r="N81" s="148">
        <f t="shared" si="15"/>
        <v>556.42926865159143</v>
      </c>
      <c r="O81" s="183">
        <f t="shared" si="18"/>
        <v>1.58</v>
      </c>
      <c r="P81" s="183">
        <f t="shared" si="19"/>
        <v>9.7449502355723077</v>
      </c>
      <c r="Q81" s="183">
        <f t="shared" si="21"/>
        <v>11.32</v>
      </c>
      <c r="R81" s="183">
        <f t="shared" si="16"/>
        <v>546.6843184160191</v>
      </c>
    </row>
    <row r="82" spans="1:18" x14ac:dyDescent="0.35">
      <c r="A82" s="132">
        <f t="shared" si="22"/>
        <v>46966</v>
      </c>
      <c r="B82" s="133">
        <v>69</v>
      </c>
      <c r="C82" s="134">
        <f t="shared" si="12"/>
        <v>753.49742636134977</v>
      </c>
      <c r="D82" s="135">
        <f t="shared" si="13"/>
        <v>2.13</v>
      </c>
      <c r="E82" s="135">
        <f t="shared" si="17"/>
        <v>13.469564170914049</v>
      </c>
      <c r="F82" s="135">
        <f t="shared" si="20"/>
        <v>15.6</v>
      </c>
      <c r="G82" s="135">
        <f t="shared" si="14"/>
        <v>740.02786219043571</v>
      </c>
      <c r="L82" s="182">
        <f t="shared" si="23"/>
        <v>46966</v>
      </c>
      <c r="M82" s="140">
        <v>69</v>
      </c>
      <c r="N82" s="148">
        <f t="shared" si="15"/>
        <v>546.6843184160191</v>
      </c>
      <c r="O82" s="183">
        <f t="shared" si="18"/>
        <v>1.55</v>
      </c>
      <c r="P82" s="183">
        <f t="shared" si="19"/>
        <v>9.7725609279064294</v>
      </c>
      <c r="Q82" s="183">
        <f t="shared" si="21"/>
        <v>11.32</v>
      </c>
      <c r="R82" s="183">
        <f t="shared" si="16"/>
        <v>536.9117574881127</v>
      </c>
    </row>
    <row r="83" spans="1:18" x14ac:dyDescent="0.35">
      <c r="A83" s="132">
        <f t="shared" si="22"/>
        <v>46997</v>
      </c>
      <c r="B83" s="133">
        <v>70</v>
      </c>
      <c r="C83" s="134">
        <f t="shared" si="12"/>
        <v>740.02786219043571</v>
      </c>
      <c r="D83" s="135">
        <f t="shared" si="13"/>
        <v>2.1</v>
      </c>
      <c r="E83" s="135">
        <f t="shared" si="17"/>
        <v>13.507727936064974</v>
      </c>
      <c r="F83" s="135">
        <f t="shared" si="20"/>
        <v>15.6</v>
      </c>
      <c r="G83" s="135">
        <f t="shared" si="14"/>
        <v>726.52013425437076</v>
      </c>
      <c r="L83" s="182">
        <f t="shared" si="23"/>
        <v>46997</v>
      </c>
      <c r="M83" s="140">
        <v>70</v>
      </c>
      <c r="N83" s="148">
        <f t="shared" si="15"/>
        <v>536.9117574881127</v>
      </c>
      <c r="O83" s="183">
        <f t="shared" si="18"/>
        <v>1.52</v>
      </c>
      <c r="P83" s="183">
        <f t="shared" si="19"/>
        <v>9.8002498505354971</v>
      </c>
      <c r="Q83" s="183">
        <f t="shared" si="21"/>
        <v>11.32</v>
      </c>
      <c r="R83" s="183">
        <f t="shared" si="16"/>
        <v>527.11150763757723</v>
      </c>
    </row>
    <row r="84" spans="1:18" x14ac:dyDescent="0.35">
      <c r="A84" s="132">
        <f t="shared" si="22"/>
        <v>47027</v>
      </c>
      <c r="B84" s="133">
        <v>71</v>
      </c>
      <c r="C84" s="134">
        <f t="shared" si="12"/>
        <v>726.52013425437076</v>
      </c>
      <c r="D84" s="135">
        <f t="shared" si="13"/>
        <v>2.06</v>
      </c>
      <c r="E84" s="135">
        <f t="shared" si="17"/>
        <v>13.545999831883824</v>
      </c>
      <c r="F84" s="135">
        <f t="shared" si="20"/>
        <v>15.6</v>
      </c>
      <c r="G84" s="135">
        <f t="shared" si="14"/>
        <v>712.97413442248694</v>
      </c>
      <c r="L84" s="182">
        <f t="shared" si="23"/>
        <v>47027</v>
      </c>
      <c r="M84" s="140">
        <v>71</v>
      </c>
      <c r="N84" s="148">
        <f t="shared" si="15"/>
        <v>527.11150763757723</v>
      </c>
      <c r="O84" s="183">
        <f t="shared" si="18"/>
        <v>1.49</v>
      </c>
      <c r="P84" s="183">
        <f t="shared" si="19"/>
        <v>9.8280172251120153</v>
      </c>
      <c r="Q84" s="183">
        <f t="shared" si="21"/>
        <v>11.32</v>
      </c>
      <c r="R84" s="183">
        <f t="shared" si="16"/>
        <v>517.2834904124652</v>
      </c>
    </row>
    <row r="85" spans="1:18" x14ac:dyDescent="0.35">
      <c r="A85" s="132">
        <f t="shared" si="22"/>
        <v>47058</v>
      </c>
      <c r="B85" s="133">
        <v>72</v>
      </c>
      <c r="C85" s="134">
        <f t="shared" si="12"/>
        <v>712.97413442248694</v>
      </c>
      <c r="D85" s="135">
        <f t="shared" si="13"/>
        <v>2.02</v>
      </c>
      <c r="E85" s="135">
        <f t="shared" si="17"/>
        <v>13.58438016474083</v>
      </c>
      <c r="F85" s="135">
        <f t="shared" si="20"/>
        <v>15.6</v>
      </c>
      <c r="G85" s="135">
        <f t="shared" si="14"/>
        <v>699.38975425774606</v>
      </c>
      <c r="L85" s="182">
        <f t="shared" si="23"/>
        <v>47058</v>
      </c>
      <c r="M85" s="140">
        <v>72</v>
      </c>
      <c r="N85" s="148">
        <f t="shared" si="15"/>
        <v>517.2834904124652</v>
      </c>
      <c r="O85" s="183">
        <f t="shared" si="18"/>
        <v>1.47</v>
      </c>
      <c r="P85" s="183">
        <f t="shared" si="19"/>
        <v>9.8558632739164995</v>
      </c>
      <c r="Q85" s="183">
        <f t="shared" si="21"/>
        <v>11.32</v>
      </c>
      <c r="R85" s="183">
        <f t="shared" si="16"/>
        <v>507.4276271385487</v>
      </c>
    </row>
    <row r="86" spans="1:18" x14ac:dyDescent="0.35">
      <c r="A86" s="132">
        <f t="shared" si="22"/>
        <v>47088</v>
      </c>
      <c r="B86" s="133">
        <v>73</v>
      </c>
      <c r="C86" s="134">
        <f t="shared" si="12"/>
        <v>699.38975425774606</v>
      </c>
      <c r="D86" s="135">
        <f t="shared" si="13"/>
        <v>1.98</v>
      </c>
      <c r="E86" s="135">
        <f t="shared" si="17"/>
        <v>13.622869241874263</v>
      </c>
      <c r="F86" s="135">
        <f t="shared" si="20"/>
        <v>15.6</v>
      </c>
      <c r="G86" s="135">
        <f t="shared" si="14"/>
        <v>685.76688501587182</v>
      </c>
      <c r="L86" s="182">
        <f t="shared" si="23"/>
        <v>47088</v>
      </c>
      <c r="M86" s="140">
        <v>73</v>
      </c>
      <c r="N86" s="148">
        <f t="shared" si="15"/>
        <v>507.4276271385487</v>
      </c>
      <c r="O86" s="183">
        <f t="shared" si="18"/>
        <v>1.44</v>
      </c>
      <c r="P86" s="183">
        <f t="shared" si="19"/>
        <v>9.8837882198592624</v>
      </c>
      <c r="Q86" s="183">
        <f t="shared" si="21"/>
        <v>11.32</v>
      </c>
      <c r="R86" s="183">
        <f t="shared" si="16"/>
        <v>497.54383891868946</v>
      </c>
    </row>
    <row r="87" spans="1:18" x14ac:dyDescent="0.35">
      <c r="A87" s="132">
        <f t="shared" si="22"/>
        <v>47119</v>
      </c>
      <c r="B87" s="133">
        <v>74</v>
      </c>
      <c r="C87" s="134">
        <f t="shared" si="12"/>
        <v>685.76688501587182</v>
      </c>
      <c r="D87" s="135">
        <f t="shared" si="13"/>
        <v>1.94</v>
      </c>
      <c r="E87" s="135">
        <f t="shared" si="17"/>
        <v>13.661467371392904</v>
      </c>
      <c r="F87" s="135">
        <f t="shared" si="20"/>
        <v>15.6</v>
      </c>
      <c r="G87" s="135">
        <f t="shared" si="14"/>
        <v>672.10541764447896</v>
      </c>
      <c r="L87" s="182">
        <f t="shared" si="23"/>
        <v>47119</v>
      </c>
      <c r="M87" s="140">
        <v>74</v>
      </c>
      <c r="N87" s="148">
        <f t="shared" si="15"/>
        <v>497.54383891868946</v>
      </c>
      <c r="O87" s="183">
        <f t="shared" si="18"/>
        <v>1.41</v>
      </c>
      <c r="P87" s="183">
        <f t="shared" si="19"/>
        <v>9.9117922864821963</v>
      </c>
      <c r="Q87" s="183">
        <f t="shared" si="21"/>
        <v>11.32</v>
      </c>
      <c r="R87" s="183">
        <f t="shared" si="16"/>
        <v>487.63204663220728</v>
      </c>
    </row>
    <row r="88" spans="1:18" x14ac:dyDescent="0.35">
      <c r="A88" s="132">
        <f t="shared" si="22"/>
        <v>47150</v>
      </c>
      <c r="B88" s="133">
        <v>75</v>
      </c>
      <c r="C88" s="134">
        <f t="shared" si="12"/>
        <v>672.10541764447896</v>
      </c>
      <c r="D88" s="135">
        <f t="shared" si="13"/>
        <v>1.9</v>
      </c>
      <c r="E88" s="135">
        <f t="shared" si="17"/>
        <v>13.700174862278518</v>
      </c>
      <c r="F88" s="135">
        <f t="shared" si="20"/>
        <v>15.6</v>
      </c>
      <c r="G88" s="135">
        <f t="shared" si="14"/>
        <v>658.40524278220039</v>
      </c>
      <c r="L88" s="182">
        <f t="shared" si="23"/>
        <v>47150</v>
      </c>
      <c r="M88" s="140">
        <v>75</v>
      </c>
      <c r="N88" s="148">
        <f t="shared" si="15"/>
        <v>487.63204663220728</v>
      </c>
      <c r="O88" s="183">
        <f t="shared" si="18"/>
        <v>1.38</v>
      </c>
      <c r="P88" s="183">
        <f t="shared" si="19"/>
        <v>9.9398756979605629</v>
      </c>
      <c r="Q88" s="183">
        <f t="shared" si="21"/>
        <v>11.32</v>
      </c>
      <c r="R88" s="183">
        <f t="shared" si="16"/>
        <v>477.69217093424669</v>
      </c>
    </row>
    <row r="89" spans="1:18" x14ac:dyDescent="0.35">
      <c r="A89" s="132">
        <f t="shared" si="22"/>
        <v>47178</v>
      </c>
      <c r="B89" s="133">
        <v>76</v>
      </c>
      <c r="C89" s="134">
        <f t="shared" si="12"/>
        <v>658.40524278220039</v>
      </c>
      <c r="D89" s="135">
        <f t="shared" si="13"/>
        <v>1.87</v>
      </c>
      <c r="E89" s="135">
        <f t="shared" si="17"/>
        <v>13.738992024388308</v>
      </c>
      <c r="F89" s="135">
        <f t="shared" si="20"/>
        <v>15.6</v>
      </c>
      <c r="G89" s="135">
        <f t="shared" si="14"/>
        <v>644.66625075781212</v>
      </c>
      <c r="L89" s="182">
        <f t="shared" si="23"/>
        <v>47178</v>
      </c>
      <c r="M89" s="140">
        <v>76</v>
      </c>
      <c r="N89" s="148">
        <f t="shared" si="15"/>
        <v>477.69217093424669</v>
      </c>
      <c r="O89" s="183">
        <f t="shared" si="18"/>
        <v>1.35</v>
      </c>
      <c r="P89" s="183">
        <f t="shared" si="19"/>
        <v>9.9680386791047848</v>
      </c>
      <c r="Q89" s="183">
        <f t="shared" si="21"/>
        <v>11.32</v>
      </c>
      <c r="R89" s="183">
        <f t="shared" si="16"/>
        <v>467.72413225514191</v>
      </c>
    </row>
    <row r="90" spans="1:18" x14ac:dyDescent="0.35">
      <c r="A90" s="132">
        <f t="shared" si="22"/>
        <v>47209</v>
      </c>
      <c r="B90" s="133">
        <v>77</v>
      </c>
      <c r="C90" s="134">
        <f t="shared" si="12"/>
        <v>644.66625075781212</v>
      </c>
      <c r="D90" s="135">
        <f t="shared" si="13"/>
        <v>1.83</v>
      </c>
      <c r="E90" s="135">
        <f t="shared" si="17"/>
        <v>13.777919168457409</v>
      </c>
      <c r="F90" s="135">
        <f t="shared" si="20"/>
        <v>15.6</v>
      </c>
      <c r="G90" s="135">
        <f t="shared" si="14"/>
        <v>630.88833158935472</v>
      </c>
      <c r="L90" s="182">
        <f t="shared" si="23"/>
        <v>47209</v>
      </c>
      <c r="M90" s="140">
        <v>77</v>
      </c>
      <c r="N90" s="148">
        <f t="shared" si="15"/>
        <v>467.72413225514191</v>
      </c>
      <c r="O90" s="183">
        <f t="shared" si="18"/>
        <v>1.33</v>
      </c>
      <c r="P90" s="183">
        <f t="shared" si="19"/>
        <v>9.996281455362249</v>
      </c>
      <c r="Q90" s="183">
        <f t="shared" si="21"/>
        <v>11.32</v>
      </c>
      <c r="R90" s="183">
        <f t="shared" si="16"/>
        <v>457.72785079977967</v>
      </c>
    </row>
    <row r="91" spans="1:18" x14ac:dyDescent="0.35">
      <c r="A91" s="132">
        <f t="shared" si="22"/>
        <v>47239</v>
      </c>
      <c r="B91" s="133">
        <v>78</v>
      </c>
      <c r="C91" s="134">
        <f t="shared" si="12"/>
        <v>630.88833158935472</v>
      </c>
      <c r="D91" s="135">
        <f t="shared" si="13"/>
        <v>1.79</v>
      </c>
      <c r="E91" s="135">
        <f t="shared" si="17"/>
        <v>13.816956606101371</v>
      </c>
      <c r="F91" s="135">
        <f t="shared" si="20"/>
        <v>15.6</v>
      </c>
      <c r="G91" s="135">
        <f t="shared" si="14"/>
        <v>617.07137498325335</v>
      </c>
      <c r="L91" s="182">
        <f t="shared" si="23"/>
        <v>47239</v>
      </c>
      <c r="M91" s="140">
        <v>78</v>
      </c>
      <c r="N91" s="148">
        <f t="shared" si="15"/>
        <v>457.72785079977967</v>
      </c>
      <c r="O91" s="183">
        <f t="shared" si="18"/>
        <v>1.3</v>
      </c>
      <c r="P91" s="183">
        <f t="shared" si="19"/>
        <v>10.024604252819108</v>
      </c>
      <c r="Q91" s="183">
        <f t="shared" si="21"/>
        <v>11.32</v>
      </c>
      <c r="R91" s="183">
        <f t="shared" si="16"/>
        <v>447.70324654696054</v>
      </c>
    </row>
    <row r="92" spans="1:18" x14ac:dyDescent="0.35">
      <c r="A92" s="132">
        <f t="shared" si="22"/>
        <v>47270</v>
      </c>
      <c r="B92" s="133">
        <v>79</v>
      </c>
      <c r="C92" s="134">
        <f t="shared" si="12"/>
        <v>617.07137498325335</v>
      </c>
      <c r="D92" s="135">
        <f t="shared" si="13"/>
        <v>1.75</v>
      </c>
      <c r="E92" s="135">
        <f t="shared" si="17"/>
        <v>13.85610464981866</v>
      </c>
      <c r="F92" s="135">
        <f t="shared" si="20"/>
        <v>15.6</v>
      </c>
      <c r="G92" s="135">
        <f t="shared" si="14"/>
        <v>603.21527033343466</v>
      </c>
      <c r="L92" s="182">
        <f t="shared" si="23"/>
        <v>47270</v>
      </c>
      <c r="M92" s="140">
        <v>79</v>
      </c>
      <c r="N92" s="148">
        <f t="shared" si="15"/>
        <v>447.70324654696054</v>
      </c>
      <c r="O92" s="183">
        <f t="shared" si="18"/>
        <v>1.27</v>
      </c>
      <c r="P92" s="183">
        <f t="shared" si="19"/>
        <v>10.053007298202097</v>
      </c>
      <c r="Q92" s="183">
        <f t="shared" si="21"/>
        <v>11.32</v>
      </c>
      <c r="R92" s="183">
        <f t="shared" si="16"/>
        <v>437.65023924875845</v>
      </c>
    </row>
    <row r="93" spans="1:18" x14ac:dyDescent="0.35">
      <c r="A93" s="132">
        <f t="shared" si="22"/>
        <v>47300</v>
      </c>
      <c r="B93" s="133">
        <v>80</v>
      </c>
      <c r="C93" s="134">
        <f t="shared" si="12"/>
        <v>603.21527033343466</v>
      </c>
      <c r="D93" s="135">
        <f t="shared" si="13"/>
        <v>1.71</v>
      </c>
      <c r="E93" s="135">
        <f t="shared" si="17"/>
        <v>13.895363612993144</v>
      </c>
      <c r="F93" s="135">
        <f t="shared" si="20"/>
        <v>15.6</v>
      </c>
      <c r="G93" s="135">
        <f t="shared" si="14"/>
        <v>589.31990672044151</v>
      </c>
      <c r="L93" s="182">
        <f t="shared" si="23"/>
        <v>47300</v>
      </c>
      <c r="M93" s="140">
        <v>80</v>
      </c>
      <c r="N93" s="148">
        <f t="shared" si="15"/>
        <v>437.65023924875845</v>
      </c>
      <c r="O93" s="183">
        <f t="shared" si="18"/>
        <v>1.24</v>
      </c>
      <c r="P93" s="183">
        <f t="shared" si="19"/>
        <v>10.081490818880335</v>
      </c>
      <c r="Q93" s="183">
        <f t="shared" si="21"/>
        <v>11.32</v>
      </c>
      <c r="R93" s="183">
        <f t="shared" si="16"/>
        <v>427.5687484298781</v>
      </c>
    </row>
    <row r="94" spans="1:18" x14ac:dyDescent="0.35">
      <c r="A94" s="132">
        <f t="shared" si="22"/>
        <v>47331</v>
      </c>
      <c r="B94" s="133">
        <v>81</v>
      </c>
      <c r="C94" s="134">
        <f t="shared" si="12"/>
        <v>589.31990672044151</v>
      </c>
      <c r="D94" s="135">
        <f t="shared" si="13"/>
        <v>1.67</v>
      </c>
      <c r="E94" s="135">
        <f t="shared" si="17"/>
        <v>13.934733809896626</v>
      </c>
      <c r="F94" s="135">
        <f t="shared" si="20"/>
        <v>15.6</v>
      </c>
      <c r="G94" s="135">
        <f t="shared" si="14"/>
        <v>575.38517291054484</v>
      </c>
      <c r="L94" s="182">
        <f t="shared" si="23"/>
        <v>47331</v>
      </c>
      <c r="M94" s="140">
        <v>81</v>
      </c>
      <c r="N94" s="148">
        <f t="shared" si="15"/>
        <v>427.5687484298781</v>
      </c>
      <c r="O94" s="183">
        <f t="shared" si="18"/>
        <v>1.21</v>
      </c>
      <c r="P94" s="183">
        <f t="shared" si="19"/>
        <v>10.110055042867163</v>
      </c>
      <c r="Q94" s="183">
        <f t="shared" si="21"/>
        <v>11.32</v>
      </c>
      <c r="R94" s="183">
        <f t="shared" si="16"/>
        <v>417.45869338701095</v>
      </c>
    </row>
    <row r="95" spans="1:18" x14ac:dyDescent="0.35">
      <c r="A95" s="132">
        <f t="shared" si="22"/>
        <v>47362</v>
      </c>
      <c r="B95" s="133">
        <v>82</v>
      </c>
      <c r="C95" s="134">
        <f t="shared" si="12"/>
        <v>575.38517291054484</v>
      </c>
      <c r="D95" s="135">
        <f t="shared" si="13"/>
        <v>1.63</v>
      </c>
      <c r="E95" s="135">
        <f t="shared" si="17"/>
        <v>13.974215555691334</v>
      </c>
      <c r="F95" s="135">
        <f t="shared" si="20"/>
        <v>15.6</v>
      </c>
      <c r="G95" s="135">
        <f t="shared" si="14"/>
        <v>561.41095735485351</v>
      </c>
      <c r="L95" s="182">
        <f t="shared" si="23"/>
        <v>47362</v>
      </c>
      <c r="M95" s="140">
        <v>82</v>
      </c>
      <c r="N95" s="148">
        <f t="shared" si="15"/>
        <v>417.45869338701095</v>
      </c>
      <c r="O95" s="183">
        <f t="shared" si="18"/>
        <v>1.18</v>
      </c>
      <c r="P95" s="183">
        <f t="shared" si="19"/>
        <v>10.138700198821955</v>
      </c>
      <c r="Q95" s="183">
        <f t="shared" si="21"/>
        <v>11.32</v>
      </c>
      <c r="R95" s="183">
        <f t="shared" si="16"/>
        <v>407.31999318818902</v>
      </c>
    </row>
    <row r="96" spans="1:18" x14ac:dyDescent="0.35">
      <c r="A96" s="132">
        <f t="shared" si="22"/>
        <v>47392</v>
      </c>
      <c r="B96" s="133">
        <v>83</v>
      </c>
      <c r="C96" s="134">
        <f t="shared" si="12"/>
        <v>561.41095735485351</v>
      </c>
      <c r="D96" s="135">
        <f t="shared" si="13"/>
        <v>1.59</v>
      </c>
      <c r="E96" s="135">
        <f t="shared" si="17"/>
        <v>14.013809166432459</v>
      </c>
      <c r="F96" s="135">
        <f t="shared" si="20"/>
        <v>15.6</v>
      </c>
      <c r="G96" s="135">
        <f t="shared" si="14"/>
        <v>547.39714818842106</v>
      </c>
      <c r="L96" s="182">
        <f t="shared" si="23"/>
        <v>47392</v>
      </c>
      <c r="M96" s="140">
        <v>83</v>
      </c>
      <c r="N96" s="148">
        <f t="shared" si="15"/>
        <v>407.31999318818902</v>
      </c>
      <c r="O96" s="183">
        <f t="shared" si="18"/>
        <v>1.1499999999999999</v>
      </c>
      <c r="P96" s="183">
        <f t="shared" si="19"/>
        <v>10.167426516051949</v>
      </c>
      <c r="Q96" s="183">
        <f t="shared" si="21"/>
        <v>11.32</v>
      </c>
      <c r="R96" s="183">
        <f t="shared" si="16"/>
        <v>397.15256667213708</v>
      </c>
    </row>
    <row r="97" spans="1:18" x14ac:dyDescent="0.35">
      <c r="A97" s="132">
        <f t="shared" si="22"/>
        <v>47423</v>
      </c>
      <c r="B97" s="133">
        <v>84</v>
      </c>
      <c r="C97" s="134">
        <f t="shared" si="12"/>
        <v>547.39714818842106</v>
      </c>
      <c r="D97" s="135">
        <f t="shared" si="13"/>
        <v>1.55</v>
      </c>
      <c r="E97" s="135">
        <f t="shared" si="17"/>
        <v>14.053514959070684</v>
      </c>
      <c r="F97" s="135">
        <f t="shared" si="20"/>
        <v>15.6</v>
      </c>
      <c r="G97" s="135">
        <f t="shared" si="14"/>
        <v>533.34363322935042</v>
      </c>
      <c r="L97" s="182">
        <f t="shared" si="23"/>
        <v>47423</v>
      </c>
      <c r="M97" s="140">
        <v>84</v>
      </c>
      <c r="N97" s="148">
        <f t="shared" si="15"/>
        <v>397.15256667213708</v>
      </c>
      <c r="O97" s="183">
        <f t="shared" si="18"/>
        <v>1.1299999999999999</v>
      </c>
      <c r="P97" s="183">
        <f t="shared" si="19"/>
        <v>10.196234224514097</v>
      </c>
      <c r="Q97" s="183">
        <f t="shared" si="21"/>
        <v>11.32</v>
      </c>
      <c r="R97" s="183">
        <f t="shared" si="16"/>
        <v>386.95633244762297</v>
      </c>
    </row>
    <row r="98" spans="1:18" x14ac:dyDescent="0.35">
      <c r="A98" s="132">
        <f t="shared" si="22"/>
        <v>47453</v>
      </c>
      <c r="B98" s="133">
        <v>85</v>
      </c>
      <c r="C98" s="134">
        <f t="shared" si="12"/>
        <v>533.34363322935042</v>
      </c>
      <c r="D98" s="135">
        <f t="shared" si="13"/>
        <v>1.51</v>
      </c>
      <c r="E98" s="135">
        <f t="shared" si="17"/>
        <v>14.093333251454714</v>
      </c>
      <c r="F98" s="135">
        <f t="shared" si="20"/>
        <v>15.6</v>
      </c>
      <c r="G98" s="135">
        <f t="shared" si="14"/>
        <v>519.25029997789568</v>
      </c>
      <c r="L98" s="182">
        <f t="shared" si="23"/>
        <v>47453</v>
      </c>
      <c r="M98" s="140">
        <v>85</v>
      </c>
      <c r="N98" s="148">
        <f t="shared" si="15"/>
        <v>386.95633244762297</v>
      </c>
      <c r="O98" s="183">
        <f t="shared" si="18"/>
        <v>1.1000000000000001</v>
      </c>
      <c r="P98" s="183">
        <f t="shared" si="19"/>
        <v>10.225123554816886</v>
      </c>
      <c r="Q98" s="183">
        <f t="shared" si="21"/>
        <v>11.32</v>
      </c>
      <c r="R98" s="183">
        <f t="shared" si="16"/>
        <v>376.73120889280608</v>
      </c>
    </row>
    <row r="99" spans="1:18" x14ac:dyDescent="0.35">
      <c r="A99" s="132">
        <f t="shared" si="22"/>
        <v>47484</v>
      </c>
      <c r="B99" s="133">
        <v>86</v>
      </c>
      <c r="C99" s="134">
        <f t="shared" si="12"/>
        <v>519.25029997789568</v>
      </c>
      <c r="D99" s="135">
        <f t="shared" si="13"/>
        <v>1.47</v>
      </c>
      <c r="E99" s="135">
        <f t="shared" si="17"/>
        <v>14.13326436233384</v>
      </c>
      <c r="F99" s="135">
        <f t="shared" si="20"/>
        <v>15.6</v>
      </c>
      <c r="G99" s="135">
        <f t="shared" si="14"/>
        <v>505.11703561556186</v>
      </c>
      <c r="L99" s="182">
        <f t="shared" si="23"/>
        <v>47484</v>
      </c>
      <c r="M99" s="140">
        <v>86</v>
      </c>
      <c r="N99" s="148">
        <f t="shared" si="15"/>
        <v>376.73120889280608</v>
      </c>
      <c r="O99" s="183">
        <f t="shared" si="18"/>
        <v>1.07</v>
      </c>
      <c r="P99" s="183">
        <f t="shared" si="19"/>
        <v>10.2540947382222</v>
      </c>
      <c r="Q99" s="183">
        <f t="shared" si="21"/>
        <v>11.32</v>
      </c>
      <c r="R99" s="183">
        <f t="shared" si="16"/>
        <v>366.47711415458389</v>
      </c>
    </row>
    <row r="100" spans="1:18" x14ac:dyDescent="0.35">
      <c r="A100" s="132">
        <f t="shared" si="22"/>
        <v>47515</v>
      </c>
      <c r="B100" s="133">
        <v>87</v>
      </c>
      <c r="C100" s="134">
        <f t="shared" si="12"/>
        <v>505.11703561556186</v>
      </c>
      <c r="D100" s="135">
        <f t="shared" si="13"/>
        <v>1.43</v>
      </c>
      <c r="E100" s="135">
        <f t="shared" si="17"/>
        <v>14.173308611360449</v>
      </c>
      <c r="F100" s="135">
        <f t="shared" si="20"/>
        <v>15.6</v>
      </c>
      <c r="G100" s="135">
        <f t="shared" si="14"/>
        <v>490.94372700420143</v>
      </c>
      <c r="L100" s="182">
        <f t="shared" si="23"/>
        <v>47515</v>
      </c>
      <c r="M100" s="140">
        <v>87</v>
      </c>
      <c r="N100" s="148">
        <f t="shared" si="15"/>
        <v>366.47711415458389</v>
      </c>
      <c r="O100" s="183">
        <f t="shared" si="18"/>
        <v>1.04</v>
      </c>
      <c r="P100" s="183">
        <f t="shared" si="19"/>
        <v>10.283148006647162</v>
      </c>
      <c r="Q100" s="183">
        <f t="shared" si="21"/>
        <v>11.32</v>
      </c>
      <c r="R100" s="183">
        <f t="shared" si="16"/>
        <v>356.19396614793675</v>
      </c>
    </row>
    <row r="101" spans="1:18" x14ac:dyDescent="0.35">
      <c r="A101" s="132">
        <f t="shared" si="22"/>
        <v>47543</v>
      </c>
      <c r="B101" s="133">
        <v>88</v>
      </c>
      <c r="C101" s="134">
        <f t="shared" si="12"/>
        <v>490.94372700420143</v>
      </c>
      <c r="D101" s="135">
        <f t="shared" si="13"/>
        <v>1.39</v>
      </c>
      <c r="E101" s="135">
        <f t="shared" si="17"/>
        <v>14.213466319092637</v>
      </c>
      <c r="F101" s="135">
        <f t="shared" si="20"/>
        <v>15.6</v>
      </c>
      <c r="G101" s="135">
        <f t="shared" si="14"/>
        <v>476.73026068510882</v>
      </c>
      <c r="L101" s="182">
        <f t="shared" si="23"/>
        <v>47543</v>
      </c>
      <c r="M101" s="140">
        <v>88</v>
      </c>
      <c r="N101" s="148">
        <f t="shared" si="15"/>
        <v>356.19396614793675</v>
      </c>
      <c r="O101" s="183">
        <f t="shared" si="18"/>
        <v>1.01</v>
      </c>
      <c r="P101" s="183">
        <f t="shared" si="19"/>
        <v>10.312283592665997</v>
      </c>
      <c r="Q101" s="183">
        <f t="shared" si="21"/>
        <v>11.32</v>
      </c>
      <c r="R101" s="183">
        <f t="shared" si="16"/>
        <v>345.88168255527074</v>
      </c>
    </row>
    <row r="102" spans="1:18" x14ac:dyDescent="0.35">
      <c r="A102" s="132">
        <f t="shared" si="22"/>
        <v>47574</v>
      </c>
      <c r="B102" s="133">
        <v>89</v>
      </c>
      <c r="C102" s="134">
        <f t="shared" si="12"/>
        <v>476.73026068510882</v>
      </c>
      <c r="D102" s="135">
        <f t="shared" si="13"/>
        <v>1.35</v>
      </c>
      <c r="E102" s="135">
        <f t="shared" si="17"/>
        <v>14.253737806996734</v>
      </c>
      <c r="F102" s="135">
        <f t="shared" si="20"/>
        <v>15.6</v>
      </c>
      <c r="G102" s="135">
        <f t="shared" si="14"/>
        <v>462.47652287811206</v>
      </c>
      <c r="L102" s="182">
        <f t="shared" si="23"/>
        <v>47574</v>
      </c>
      <c r="M102" s="140">
        <v>89</v>
      </c>
      <c r="N102" s="148">
        <f t="shared" si="15"/>
        <v>345.88168255527074</v>
      </c>
      <c r="O102" s="183">
        <f t="shared" si="18"/>
        <v>0.98</v>
      </c>
      <c r="P102" s="183">
        <f t="shared" si="19"/>
        <v>10.341501729511885</v>
      </c>
      <c r="Q102" s="183">
        <f t="shared" si="21"/>
        <v>11.32</v>
      </c>
      <c r="R102" s="183">
        <f t="shared" si="16"/>
        <v>335.54018082575885</v>
      </c>
    </row>
    <row r="103" spans="1:18" x14ac:dyDescent="0.35">
      <c r="A103" s="132">
        <f t="shared" si="22"/>
        <v>47604</v>
      </c>
      <c r="B103" s="133">
        <v>90</v>
      </c>
      <c r="C103" s="134">
        <f t="shared" si="12"/>
        <v>462.47652287811206</v>
      </c>
      <c r="D103" s="135">
        <f t="shared" si="13"/>
        <v>1.31</v>
      </c>
      <c r="E103" s="135">
        <f t="shared" si="17"/>
        <v>14.294123397449892</v>
      </c>
      <c r="F103" s="135">
        <f t="shared" si="20"/>
        <v>15.6</v>
      </c>
      <c r="G103" s="135">
        <f t="shared" si="14"/>
        <v>448.18239948066218</v>
      </c>
      <c r="L103" s="182">
        <f t="shared" si="23"/>
        <v>47604</v>
      </c>
      <c r="M103" s="140">
        <v>90</v>
      </c>
      <c r="N103" s="148">
        <f t="shared" si="15"/>
        <v>335.54018082575885</v>
      </c>
      <c r="O103" s="183">
        <f t="shared" si="18"/>
        <v>0.95</v>
      </c>
      <c r="P103" s="183">
        <f t="shared" si="19"/>
        <v>10.370802651078835</v>
      </c>
      <c r="Q103" s="183">
        <f t="shared" si="21"/>
        <v>11.32</v>
      </c>
      <c r="R103" s="183">
        <f t="shared" si="16"/>
        <v>325.16937817467999</v>
      </c>
    </row>
    <row r="104" spans="1:18" x14ac:dyDescent="0.35">
      <c r="A104" s="132">
        <f t="shared" si="22"/>
        <v>47635</v>
      </c>
      <c r="B104" s="133">
        <v>91</v>
      </c>
      <c r="C104" s="134">
        <f t="shared" si="12"/>
        <v>448.18239948066218</v>
      </c>
      <c r="D104" s="135">
        <f t="shared" si="13"/>
        <v>1.27</v>
      </c>
      <c r="E104" s="135">
        <f t="shared" si="17"/>
        <v>14.334623413742666</v>
      </c>
      <c r="F104" s="135">
        <f t="shared" si="20"/>
        <v>15.6</v>
      </c>
      <c r="G104" s="135">
        <f t="shared" si="14"/>
        <v>433.84777606691949</v>
      </c>
      <c r="L104" s="182">
        <f t="shared" si="23"/>
        <v>47635</v>
      </c>
      <c r="M104" s="140">
        <v>91</v>
      </c>
      <c r="N104" s="148">
        <f t="shared" si="15"/>
        <v>325.16937817467999</v>
      </c>
      <c r="O104" s="183">
        <f t="shared" si="18"/>
        <v>0.92</v>
      </c>
      <c r="P104" s="183">
        <f t="shared" si="19"/>
        <v>10.400186591923557</v>
      </c>
      <c r="Q104" s="183">
        <f t="shared" si="21"/>
        <v>11.32</v>
      </c>
      <c r="R104" s="183">
        <f t="shared" si="16"/>
        <v>314.76919158275643</v>
      </c>
    </row>
    <row r="105" spans="1:18" x14ac:dyDescent="0.35">
      <c r="A105" s="132">
        <f t="shared" si="22"/>
        <v>47665</v>
      </c>
      <c r="B105" s="133">
        <v>92</v>
      </c>
      <c r="C105" s="134">
        <f t="shared" si="12"/>
        <v>433.84777606691949</v>
      </c>
      <c r="D105" s="135">
        <f t="shared" si="13"/>
        <v>1.23</v>
      </c>
      <c r="E105" s="135">
        <f t="shared" si="17"/>
        <v>14.375238180081604</v>
      </c>
      <c r="F105" s="135">
        <f t="shared" si="20"/>
        <v>15.6</v>
      </c>
      <c r="G105" s="135">
        <f t="shared" si="14"/>
        <v>419.47253788683787</v>
      </c>
      <c r="L105" s="182">
        <f t="shared" si="23"/>
        <v>47665</v>
      </c>
      <c r="M105" s="140">
        <v>92</v>
      </c>
      <c r="N105" s="148">
        <f t="shared" si="15"/>
        <v>314.76919158275643</v>
      </c>
      <c r="O105" s="183">
        <f t="shared" si="18"/>
        <v>0.89</v>
      </c>
      <c r="P105" s="183">
        <f t="shared" si="19"/>
        <v>10.429653787267341</v>
      </c>
      <c r="Q105" s="183">
        <f t="shared" si="21"/>
        <v>11.32</v>
      </c>
      <c r="R105" s="183">
        <f t="shared" si="16"/>
        <v>304.33953779548909</v>
      </c>
    </row>
    <row r="106" spans="1:18" x14ac:dyDescent="0.35">
      <c r="A106" s="132">
        <f t="shared" si="22"/>
        <v>47696</v>
      </c>
      <c r="B106" s="133">
        <v>93</v>
      </c>
      <c r="C106" s="134">
        <f t="shared" si="12"/>
        <v>419.47253788683787</v>
      </c>
      <c r="D106" s="135">
        <f t="shared" si="13"/>
        <v>1.19</v>
      </c>
      <c r="E106" s="135">
        <f t="shared" si="17"/>
        <v>14.415968021591835</v>
      </c>
      <c r="F106" s="135">
        <f t="shared" si="20"/>
        <v>15.6</v>
      </c>
      <c r="G106" s="135">
        <f t="shared" si="14"/>
        <v>405.05656986524605</v>
      </c>
      <c r="L106" s="182">
        <f t="shared" si="23"/>
        <v>47696</v>
      </c>
      <c r="M106" s="140">
        <v>93</v>
      </c>
      <c r="N106" s="148">
        <f t="shared" si="15"/>
        <v>304.33953779548909</v>
      </c>
      <c r="O106" s="183">
        <f t="shared" si="18"/>
        <v>0.86</v>
      </c>
      <c r="P106" s="183">
        <f t="shared" si="19"/>
        <v>10.459204472997932</v>
      </c>
      <c r="Q106" s="183">
        <f t="shared" si="21"/>
        <v>11.32</v>
      </c>
      <c r="R106" s="183">
        <f t="shared" si="16"/>
        <v>293.88033332249114</v>
      </c>
    </row>
    <row r="107" spans="1:18" x14ac:dyDescent="0.35">
      <c r="A107" s="132">
        <f t="shared" si="22"/>
        <v>47727</v>
      </c>
      <c r="B107" s="133">
        <v>94</v>
      </c>
      <c r="C107" s="134">
        <f t="shared" si="12"/>
        <v>405.05656986524605</v>
      </c>
      <c r="D107" s="135">
        <f t="shared" si="13"/>
        <v>1.1499999999999999</v>
      </c>
      <c r="E107" s="135">
        <f t="shared" si="17"/>
        <v>14.456813264319678</v>
      </c>
      <c r="F107" s="135">
        <f t="shared" si="20"/>
        <v>15.6</v>
      </c>
      <c r="G107" s="135">
        <f t="shared" si="14"/>
        <v>390.59975660092636</v>
      </c>
      <c r="L107" s="182">
        <f t="shared" si="23"/>
        <v>47727</v>
      </c>
      <c r="M107" s="140">
        <v>94</v>
      </c>
      <c r="N107" s="148">
        <f t="shared" si="15"/>
        <v>293.88033332249114</v>
      </c>
      <c r="O107" s="183">
        <f t="shared" si="18"/>
        <v>0.83</v>
      </c>
      <c r="P107" s="183">
        <f t="shared" si="19"/>
        <v>10.488838885671425</v>
      </c>
      <c r="Q107" s="183">
        <f t="shared" si="21"/>
        <v>11.32</v>
      </c>
      <c r="R107" s="183">
        <f t="shared" si="16"/>
        <v>283.3914944368197</v>
      </c>
    </row>
    <row r="108" spans="1:18" x14ac:dyDescent="0.35">
      <c r="A108" s="132">
        <f t="shared" si="22"/>
        <v>47757</v>
      </c>
      <c r="B108" s="133">
        <v>95</v>
      </c>
      <c r="C108" s="134">
        <f t="shared" si="12"/>
        <v>390.59975660092636</v>
      </c>
      <c r="D108" s="135">
        <f t="shared" si="13"/>
        <v>1.1100000000000001</v>
      </c>
      <c r="E108" s="135">
        <f t="shared" si="17"/>
        <v>14.497774235235251</v>
      </c>
      <c r="F108" s="135">
        <f t="shared" si="20"/>
        <v>15.6</v>
      </c>
      <c r="G108" s="135">
        <f t="shared" si="14"/>
        <v>376.10198236569113</v>
      </c>
      <c r="L108" s="182">
        <f t="shared" si="23"/>
        <v>47757</v>
      </c>
      <c r="M108" s="140">
        <v>95</v>
      </c>
      <c r="N108" s="148">
        <f t="shared" si="15"/>
        <v>283.3914944368197</v>
      </c>
      <c r="O108" s="183">
        <f t="shared" si="18"/>
        <v>0.8</v>
      </c>
      <c r="P108" s="183">
        <f t="shared" si="19"/>
        <v>10.518557262514161</v>
      </c>
      <c r="Q108" s="183">
        <f t="shared" si="21"/>
        <v>11.32</v>
      </c>
      <c r="R108" s="183">
        <f t="shared" si="16"/>
        <v>272.87293717430555</v>
      </c>
    </row>
    <row r="109" spans="1:18" x14ac:dyDescent="0.35">
      <c r="A109" s="132">
        <f t="shared" si="22"/>
        <v>47788</v>
      </c>
      <c r="B109" s="133">
        <v>96</v>
      </c>
      <c r="C109" s="134">
        <f t="shared" si="12"/>
        <v>376.10198236569113</v>
      </c>
      <c r="D109" s="135">
        <f t="shared" si="13"/>
        <v>1.07</v>
      </c>
      <c r="E109" s="135">
        <f t="shared" si="17"/>
        <v>14.538851262235083</v>
      </c>
      <c r="F109" s="135">
        <f t="shared" si="20"/>
        <v>15.6</v>
      </c>
      <c r="G109" s="135">
        <f t="shared" si="14"/>
        <v>361.56313110345604</v>
      </c>
      <c r="L109" s="182">
        <f t="shared" si="23"/>
        <v>47788</v>
      </c>
      <c r="M109" s="140">
        <v>96</v>
      </c>
      <c r="N109" s="148">
        <f t="shared" si="15"/>
        <v>272.87293717430555</v>
      </c>
      <c r="O109" s="183">
        <f t="shared" si="18"/>
        <v>0.77</v>
      </c>
      <c r="P109" s="183">
        <f t="shared" si="19"/>
        <v>10.548359841424618</v>
      </c>
      <c r="Q109" s="183">
        <f t="shared" si="21"/>
        <v>11.32</v>
      </c>
      <c r="R109" s="183">
        <f t="shared" si="16"/>
        <v>262.32457733288095</v>
      </c>
    </row>
    <row r="110" spans="1:18" x14ac:dyDescent="0.35">
      <c r="A110" s="132">
        <f t="shared" si="22"/>
        <v>47818</v>
      </c>
      <c r="B110" s="133">
        <v>97</v>
      </c>
      <c r="C110" s="134">
        <f t="shared" si="12"/>
        <v>361.56313110345604</v>
      </c>
      <c r="D110" s="135">
        <f t="shared" si="13"/>
        <v>1.02</v>
      </c>
      <c r="E110" s="135">
        <f t="shared" si="17"/>
        <v>14.580044674144752</v>
      </c>
      <c r="F110" s="135">
        <f t="shared" si="20"/>
        <v>15.6</v>
      </c>
      <c r="G110" s="135">
        <f t="shared" si="14"/>
        <v>346.9830864293113</v>
      </c>
      <c r="L110" s="182">
        <f t="shared" si="23"/>
        <v>47818</v>
      </c>
      <c r="M110" s="140">
        <v>97</v>
      </c>
      <c r="N110" s="148">
        <f t="shared" si="15"/>
        <v>262.32457733288095</v>
      </c>
      <c r="O110" s="183">
        <f t="shared" si="18"/>
        <v>0.74</v>
      </c>
      <c r="P110" s="183">
        <f t="shared" si="19"/>
        <v>10.578246860975321</v>
      </c>
      <c r="Q110" s="183">
        <f t="shared" si="21"/>
        <v>11.32</v>
      </c>
      <c r="R110" s="183">
        <f t="shared" si="16"/>
        <v>251.74633047190562</v>
      </c>
    </row>
    <row r="111" spans="1:18" x14ac:dyDescent="0.35">
      <c r="A111" s="132">
        <f t="shared" si="22"/>
        <v>47849</v>
      </c>
      <c r="B111" s="133">
        <v>98</v>
      </c>
      <c r="C111" s="134">
        <f t="shared" si="12"/>
        <v>346.9830864293113</v>
      </c>
      <c r="D111" s="135">
        <f t="shared" si="13"/>
        <v>0.98</v>
      </c>
      <c r="E111" s="135">
        <f t="shared" si="17"/>
        <v>14.621354800721493</v>
      </c>
      <c r="F111" s="135">
        <f t="shared" si="20"/>
        <v>15.6</v>
      </c>
      <c r="G111" s="135">
        <f t="shared" si="14"/>
        <v>332.36173162858978</v>
      </c>
      <c r="L111" s="182">
        <f t="shared" si="23"/>
        <v>47849</v>
      </c>
      <c r="M111" s="140">
        <v>98</v>
      </c>
      <c r="N111" s="148">
        <f t="shared" si="15"/>
        <v>251.74633047190562</v>
      </c>
      <c r="O111" s="183">
        <f t="shared" si="18"/>
        <v>0.71</v>
      </c>
      <c r="P111" s="183">
        <f t="shared" si="19"/>
        <v>10.60821856041475</v>
      </c>
      <c r="Q111" s="183">
        <f t="shared" si="21"/>
        <v>11.32</v>
      </c>
      <c r="R111" s="183">
        <f t="shared" si="16"/>
        <v>241.13811191149088</v>
      </c>
    </row>
    <row r="112" spans="1:18" x14ac:dyDescent="0.35">
      <c r="A112" s="132">
        <f t="shared" si="22"/>
        <v>47880</v>
      </c>
      <c r="B112" s="133">
        <v>99</v>
      </c>
      <c r="C112" s="134">
        <f t="shared" si="12"/>
        <v>332.36173162858978</v>
      </c>
      <c r="D112" s="135">
        <f t="shared" si="13"/>
        <v>0.94</v>
      </c>
      <c r="E112" s="135">
        <f t="shared" si="17"/>
        <v>14.662781972656871</v>
      </c>
      <c r="F112" s="135">
        <f t="shared" si="20"/>
        <v>15.6</v>
      </c>
      <c r="G112" s="135">
        <f t="shared" si="14"/>
        <v>317.69894965593289</v>
      </c>
      <c r="L112" s="182">
        <f t="shared" si="23"/>
        <v>47880</v>
      </c>
      <c r="M112" s="140">
        <v>99</v>
      </c>
      <c r="N112" s="148">
        <f t="shared" si="15"/>
        <v>241.13811191149088</v>
      </c>
      <c r="O112" s="183">
        <f t="shared" si="18"/>
        <v>0.68</v>
      </c>
      <c r="P112" s="183">
        <f t="shared" si="19"/>
        <v>10.638275179669259</v>
      </c>
      <c r="Q112" s="183">
        <f t="shared" si="21"/>
        <v>11.32</v>
      </c>
      <c r="R112" s="183">
        <f t="shared" si="16"/>
        <v>230.49983673182163</v>
      </c>
    </row>
    <row r="113" spans="1:18" x14ac:dyDescent="0.35">
      <c r="A113" s="132">
        <f t="shared" si="22"/>
        <v>47908</v>
      </c>
      <c r="B113" s="133">
        <v>100</v>
      </c>
      <c r="C113" s="134">
        <f t="shared" si="12"/>
        <v>317.69894965593289</v>
      </c>
      <c r="D113" s="135">
        <f t="shared" si="13"/>
        <v>0.9</v>
      </c>
      <c r="E113" s="135">
        <f t="shared" si="17"/>
        <v>14.704326521579398</v>
      </c>
      <c r="F113" s="135">
        <f t="shared" si="20"/>
        <v>15.6</v>
      </c>
      <c r="G113" s="135">
        <f t="shared" si="14"/>
        <v>302.9946231343535</v>
      </c>
      <c r="L113" s="182">
        <f t="shared" si="23"/>
        <v>47908</v>
      </c>
      <c r="M113" s="140">
        <v>100</v>
      </c>
      <c r="N113" s="148">
        <f t="shared" si="15"/>
        <v>230.49983673182163</v>
      </c>
      <c r="O113" s="183">
        <f t="shared" si="18"/>
        <v>0.65</v>
      </c>
      <c r="P113" s="183">
        <f t="shared" si="19"/>
        <v>10.668416959344988</v>
      </c>
      <c r="Q113" s="183">
        <f t="shared" si="21"/>
        <v>11.32</v>
      </c>
      <c r="R113" s="183">
        <f t="shared" si="16"/>
        <v>219.83141977247664</v>
      </c>
    </row>
    <row r="114" spans="1:18" x14ac:dyDescent="0.35">
      <c r="A114" s="132">
        <f t="shared" si="22"/>
        <v>47939</v>
      </c>
      <c r="B114" s="133">
        <v>101</v>
      </c>
      <c r="C114" s="134">
        <f t="shared" si="12"/>
        <v>302.9946231343535</v>
      </c>
      <c r="D114" s="135">
        <f t="shared" si="13"/>
        <v>0.86</v>
      </c>
      <c r="E114" s="135">
        <f t="shared" si="17"/>
        <v>14.745988780057207</v>
      </c>
      <c r="F114" s="135">
        <f t="shared" si="20"/>
        <v>15.6</v>
      </c>
      <c r="G114" s="135">
        <f t="shared" si="14"/>
        <v>288.24863435429631</v>
      </c>
      <c r="L114" s="182">
        <f t="shared" si="23"/>
        <v>47939</v>
      </c>
      <c r="M114" s="140">
        <v>101</v>
      </c>
      <c r="N114" s="148">
        <f t="shared" si="15"/>
        <v>219.83141977247664</v>
      </c>
      <c r="O114" s="183">
        <f t="shared" si="18"/>
        <v>0.62</v>
      </c>
      <c r="P114" s="183">
        <f t="shared" si="19"/>
        <v>10.698644140729799</v>
      </c>
      <c r="Q114" s="183">
        <f t="shared" si="21"/>
        <v>11.32</v>
      </c>
      <c r="R114" s="183">
        <f t="shared" si="16"/>
        <v>209.13277563174682</v>
      </c>
    </row>
    <row r="115" spans="1:18" x14ac:dyDescent="0.35">
      <c r="A115" s="132">
        <f t="shared" si="22"/>
        <v>47969</v>
      </c>
      <c r="B115" s="133">
        <v>102</v>
      </c>
      <c r="C115" s="134">
        <f t="shared" si="12"/>
        <v>288.24863435429631</v>
      </c>
      <c r="D115" s="135">
        <f t="shared" si="13"/>
        <v>0.82</v>
      </c>
      <c r="E115" s="135">
        <f t="shared" si="17"/>
        <v>14.787769081600702</v>
      </c>
      <c r="F115" s="135">
        <f t="shared" si="20"/>
        <v>15.6</v>
      </c>
      <c r="G115" s="135">
        <f t="shared" si="14"/>
        <v>273.46086527269563</v>
      </c>
      <c r="L115" s="182">
        <f t="shared" si="23"/>
        <v>47969</v>
      </c>
      <c r="M115" s="140">
        <v>102</v>
      </c>
      <c r="N115" s="148">
        <f t="shared" si="15"/>
        <v>209.13277563174682</v>
      </c>
      <c r="O115" s="183">
        <f t="shared" si="18"/>
        <v>0.59</v>
      </c>
      <c r="P115" s="183">
        <f t="shared" si="19"/>
        <v>10.7289569657952</v>
      </c>
      <c r="Q115" s="183">
        <f t="shared" si="21"/>
        <v>11.32</v>
      </c>
      <c r="R115" s="183">
        <f t="shared" si="16"/>
        <v>198.40381866595163</v>
      </c>
    </row>
    <row r="116" spans="1:18" x14ac:dyDescent="0.35">
      <c r="A116" s="132">
        <f t="shared" si="22"/>
        <v>48000</v>
      </c>
      <c r="B116" s="133">
        <v>103</v>
      </c>
      <c r="C116" s="134">
        <f t="shared" si="12"/>
        <v>273.46086527269563</v>
      </c>
      <c r="D116" s="135">
        <f t="shared" si="13"/>
        <v>0.77</v>
      </c>
      <c r="E116" s="135">
        <f t="shared" si="17"/>
        <v>14.829667760665238</v>
      </c>
      <c r="F116" s="135">
        <f t="shared" si="20"/>
        <v>15.6</v>
      </c>
      <c r="G116" s="135">
        <f t="shared" si="14"/>
        <v>258.63119751203038</v>
      </c>
      <c r="L116" s="182">
        <f t="shared" si="23"/>
        <v>48000</v>
      </c>
      <c r="M116" s="140">
        <v>103</v>
      </c>
      <c r="N116" s="148">
        <f t="shared" si="15"/>
        <v>198.40381866595163</v>
      </c>
      <c r="O116" s="183">
        <f t="shared" si="18"/>
        <v>0.56000000000000005</v>
      </c>
      <c r="P116" s="183">
        <f t="shared" si="19"/>
        <v>10.759355677198288</v>
      </c>
      <c r="Q116" s="183">
        <f t="shared" si="21"/>
        <v>11.32</v>
      </c>
      <c r="R116" s="183">
        <f t="shared" si="16"/>
        <v>187.64446298875333</v>
      </c>
    </row>
    <row r="117" spans="1:18" x14ac:dyDescent="0.35">
      <c r="A117" s="132">
        <f t="shared" si="22"/>
        <v>48030</v>
      </c>
      <c r="B117" s="133">
        <v>104</v>
      </c>
      <c r="C117" s="134">
        <f t="shared" si="12"/>
        <v>258.63119751203038</v>
      </c>
      <c r="D117" s="135">
        <f t="shared" si="13"/>
        <v>0.73</v>
      </c>
      <c r="E117" s="135">
        <f t="shared" si="17"/>
        <v>14.871685152653789</v>
      </c>
      <c r="F117" s="135">
        <f t="shared" si="20"/>
        <v>15.6</v>
      </c>
      <c r="G117" s="135">
        <f t="shared" si="14"/>
        <v>243.7595123593766</v>
      </c>
      <c r="L117" s="182">
        <f t="shared" si="23"/>
        <v>48030</v>
      </c>
      <c r="M117" s="140">
        <v>104</v>
      </c>
      <c r="N117" s="148">
        <f t="shared" si="15"/>
        <v>187.64446298875333</v>
      </c>
      <c r="O117" s="183">
        <f t="shared" si="18"/>
        <v>0.53</v>
      </c>
      <c r="P117" s="183">
        <f t="shared" si="19"/>
        <v>10.789840518283683</v>
      </c>
      <c r="Q117" s="183">
        <f t="shared" si="21"/>
        <v>11.32</v>
      </c>
      <c r="R117" s="183">
        <f t="shared" si="16"/>
        <v>176.85462247046965</v>
      </c>
    </row>
    <row r="118" spans="1:18" x14ac:dyDescent="0.35">
      <c r="A118" s="132">
        <f t="shared" si="22"/>
        <v>48061</v>
      </c>
      <c r="B118" s="133">
        <v>105</v>
      </c>
      <c r="C118" s="134">
        <f t="shared" si="12"/>
        <v>243.7595123593766</v>
      </c>
      <c r="D118" s="135">
        <f t="shared" si="13"/>
        <v>0.69</v>
      </c>
      <c r="E118" s="135">
        <f t="shared" si="17"/>
        <v>14.913821593919643</v>
      </c>
      <c r="F118" s="135">
        <f t="shared" si="20"/>
        <v>15.6</v>
      </c>
      <c r="G118" s="135">
        <f t="shared" si="14"/>
        <v>228.84569076545696</v>
      </c>
      <c r="L118" s="182">
        <f t="shared" si="23"/>
        <v>48061</v>
      </c>
      <c r="M118" s="140">
        <v>105</v>
      </c>
      <c r="N118" s="148">
        <f t="shared" si="15"/>
        <v>176.85462247046965</v>
      </c>
      <c r="O118" s="183">
        <f t="shared" si="18"/>
        <v>0.5</v>
      </c>
      <c r="P118" s="183">
        <f t="shared" si="19"/>
        <v>10.820411733085486</v>
      </c>
      <c r="Q118" s="183">
        <f t="shared" si="21"/>
        <v>11.32</v>
      </c>
      <c r="R118" s="183">
        <f t="shared" si="16"/>
        <v>166.03421073738417</v>
      </c>
    </row>
    <row r="119" spans="1:18" x14ac:dyDescent="0.35">
      <c r="A119" s="132">
        <f t="shared" si="22"/>
        <v>48092</v>
      </c>
      <c r="B119" s="133">
        <v>106</v>
      </c>
      <c r="C119" s="134">
        <f t="shared" si="12"/>
        <v>228.84569076545696</v>
      </c>
      <c r="D119" s="135">
        <f t="shared" si="13"/>
        <v>0.65</v>
      </c>
      <c r="E119" s="135">
        <f t="shared" si="17"/>
        <v>14.956077421769081</v>
      </c>
      <c r="F119" s="135">
        <f t="shared" si="20"/>
        <v>15.6</v>
      </c>
      <c r="G119" s="135">
        <f t="shared" si="14"/>
        <v>213.88961334368787</v>
      </c>
      <c r="L119" s="182">
        <f t="shared" si="23"/>
        <v>48092</v>
      </c>
      <c r="M119" s="140">
        <v>106</v>
      </c>
      <c r="N119" s="148">
        <f t="shared" si="15"/>
        <v>166.03421073738417</v>
      </c>
      <c r="O119" s="183">
        <f t="shared" si="18"/>
        <v>0.47</v>
      </c>
      <c r="P119" s="183">
        <f t="shared" si="19"/>
        <v>10.85106956632923</v>
      </c>
      <c r="Q119" s="183">
        <f t="shared" si="21"/>
        <v>11.32</v>
      </c>
      <c r="R119" s="183">
        <f t="shared" si="16"/>
        <v>155.18314117105496</v>
      </c>
    </row>
    <row r="120" spans="1:18" x14ac:dyDescent="0.35">
      <c r="A120" s="132">
        <f t="shared" si="22"/>
        <v>48122</v>
      </c>
      <c r="B120" s="133">
        <v>107</v>
      </c>
      <c r="C120" s="134">
        <f t="shared" si="12"/>
        <v>213.88961334368787</v>
      </c>
      <c r="D120" s="135">
        <f t="shared" si="13"/>
        <v>0.61</v>
      </c>
      <c r="E120" s="135">
        <f t="shared" si="17"/>
        <v>14.998452974464092</v>
      </c>
      <c r="F120" s="135">
        <f t="shared" si="20"/>
        <v>15.6</v>
      </c>
      <c r="G120" s="135">
        <f t="shared" si="14"/>
        <v>198.89116036922377</v>
      </c>
      <c r="L120" s="182">
        <f t="shared" si="23"/>
        <v>48122</v>
      </c>
      <c r="M120" s="140">
        <v>107</v>
      </c>
      <c r="N120" s="148">
        <f t="shared" si="15"/>
        <v>155.18314117105496</v>
      </c>
      <c r="O120" s="183">
        <f t="shared" si="18"/>
        <v>0.44</v>
      </c>
      <c r="P120" s="183">
        <f t="shared" si="19"/>
        <v>10.881814263433828</v>
      </c>
      <c r="Q120" s="183">
        <f t="shared" si="21"/>
        <v>11.32</v>
      </c>
      <c r="R120" s="183">
        <f t="shared" si="16"/>
        <v>144.30132690762113</v>
      </c>
    </row>
    <row r="121" spans="1:18" x14ac:dyDescent="0.35">
      <c r="A121" s="132">
        <f t="shared" si="22"/>
        <v>48153</v>
      </c>
      <c r="B121" s="133">
        <v>108</v>
      </c>
      <c r="C121" s="134">
        <f t="shared" si="12"/>
        <v>198.89116036922377</v>
      </c>
      <c r="D121" s="135">
        <f t="shared" si="13"/>
        <v>0.56000000000000005</v>
      </c>
      <c r="E121" s="135">
        <f t="shared" si="17"/>
        <v>15.040948591225074</v>
      </c>
      <c r="F121" s="135">
        <f t="shared" si="20"/>
        <v>15.6</v>
      </c>
      <c r="G121" s="135">
        <f t="shared" si="14"/>
        <v>183.85021177799871</v>
      </c>
      <c r="L121" s="182">
        <f t="shared" si="23"/>
        <v>48153</v>
      </c>
      <c r="M121" s="140">
        <v>108</v>
      </c>
      <c r="N121" s="148">
        <f t="shared" si="15"/>
        <v>144.30132690762113</v>
      </c>
      <c r="O121" s="183">
        <f t="shared" si="18"/>
        <v>0.41</v>
      </c>
      <c r="P121" s="183">
        <f t="shared" si="19"/>
        <v>10.912646070513558</v>
      </c>
      <c r="Q121" s="183">
        <f t="shared" si="21"/>
        <v>11.32</v>
      </c>
      <c r="R121" s="183">
        <f t="shared" si="16"/>
        <v>133.38868083710759</v>
      </c>
    </row>
    <row r="122" spans="1:18" x14ac:dyDescent="0.35">
      <c r="A122" s="132">
        <f t="shared" si="22"/>
        <v>48183</v>
      </c>
      <c r="B122" s="133">
        <v>109</v>
      </c>
      <c r="C122" s="134">
        <f t="shared" si="12"/>
        <v>183.85021177799871</v>
      </c>
      <c r="D122" s="135">
        <f t="shared" si="13"/>
        <v>0.52</v>
      </c>
      <c r="E122" s="135">
        <f t="shared" si="17"/>
        <v>15.083564612233546</v>
      </c>
      <c r="F122" s="135">
        <f t="shared" si="20"/>
        <v>15.6</v>
      </c>
      <c r="G122" s="135">
        <f t="shared" si="14"/>
        <v>168.76664716576516</v>
      </c>
      <c r="L122" s="182">
        <f t="shared" si="23"/>
        <v>48183</v>
      </c>
      <c r="M122" s="140">
        <v>109</v>
      </c>
      <c r="N122" s="148">
        <f t="shared" si="15"/>
        <v>133.38868083710759</v>
      </c>
      <c r="O122" s="183">
        <f t="shared" si="18"/>
        <v>0.38</v>
      </c>
      <c r="P122" s="183">
        <f t="shared" si="19"/>
        <v>10.943565234380014</v>
      </c>
      <c r="Q122" s="183">
        <f t="shared" si="21"/>
        <v>11.32</v>
      </c>
      <c r="R122" s="183">
        <f t="shared" si="16"/>
        <v>122.44511560272757</v>
      </c>
    </row>
    <row r="123" spans="1:18" x14ac:dyDescent="0.35">
      <c r="A123" s="132">
        <f t="shared" si="22"/>
        <v>48214</v>
      </c>
      <c r="B123" s="133">
        <v>110</v>
      </c>
      <c r="C123" s="134">
        <f t="shared" si="12"/>
        <v>168.76664716576516</v>
      </c>
      <c r="D123" s="135">
        <f t="shared" si="13"/>
        <v>0.48</v>
      </c>
      <c r="E123" s="135">
        <f t="shared" si="17"/>
        <v>15.126301378634876</v>
      </c>
      <c r="F123" s="135">
        <f t="shared" si="20"/>
        <v>15.6</v>
      </c>
      <c r="G123" s="135">
        <f t="shared" si="14"/>
        <v>153.64034578713029</v>
      </c>
      <c r="L123" s="182">
        <f t="shared" si="23"/>
        <v>48214</v>
      </c>
      <c r="M123" s="140">
        <v>110</v>
      </c>
      <c r="N123" s="148">
        <f t="shared" si="15"/>
        <v>122.44511560272757</v>
      </c>
      <c r="O123" s="183">
        <f t="shared" si="18"/>
        <v>0.35</v>
      </c>
      <c r="P123" s="183">
        <f t="shared" si="19"/>
        <v>10.97457200254409</v>
      </c>
      <c r="Q123" s="183">
        <f t="shared" si="21"/>
        <v>11.32</v>
      </c>
      <c r="R123" s="183">
        <f t="shared" si="16"/>
        <v>111.47054360018348</v>
      </c>
    </row>
    <row r="124" spans="1:18" x14ac:dyDescent="0.35">
      <c r="A124" s="132">
        <f t="shared" si="22"/>
        <v>48245</v>
      </c>
      <c r="B124" s="133">
        <v>111</v>
      </c>
      <c r="C124" s="134">
        <f t="shared" si="12"/>
        <v>153.64034578713029</v>
      </c>
      <c r="D124" s="135">
        <f t="shared" si="13"/>
        <v>0.44</v>
      </c>
      <c r="E124" s="135">
        <f t="shared" si="17"/>
        <v>15.169159232541007</v>
      </c>
      <c r="F124" s="135">
        <f t="shared" si="20"/>
        <v>15.6</v>
      </c>
      <c r="G124" s="135">
        <f t="shared" si="14"/>
        <v>138.47118655458928</v>
      </c>
      <c r="L124" s="182">
        <f t="shared" si="23"/>
        <v>48245</v>
      </c>
      <c r="M124" s="140">
        <v>111</v>
      </c>
      <c r="N124" s="148">
        <f t="shared" si="15"/>
        <v>111.47054360018348</v>
      </c>
      <c r="O124" s="183">
        <f t="shared" si="18"/>
        <v>0.32</v>
      </c>
      <c r="P124" s="183">
        <f t="shared" si="19"/>
        <v>11.005666623217964</v>
      </c>
      <c r="Q124" s="183">
        <f t="shared" si="21"/>
        <v>11.32</v>
      </c>
      <c r="R124" s="183">
        <f t="shared" si="16"/>
        <v>100.46487697696551</v>
      </c>
    </row>
    <row r="125" spans="1:18" x14ac:dyDescent="0.35">
      <c r="A125" s="132">
        <f t="shared" si="22"/>
        <v>48274</v>
      </c>
      <c r="B125" s="133">
        <v>112</v>
      </c>
      <c r="C125" s="134">
        <f t="shared" si="12"/>
        <v>138.47118655458928</v>
      </c>
      <c r="D125" s="135">
        <f t="shared" si="13"/>
        <v>0.39</v>
      </c>
      <c r="E125" s="135">
        <f t="shared" si="17"/>
        <v>15.212138517033205</v>
      </c>
      <c r="F125" s="135">
        <f t="shared" si="20"/>
        <v>15.6</v>
      </c>
      <c r="G125" s="135">
        <f t="shared" si="14"/>
        <v>123.25904803755607</v>
      </c>
      <c r="L125" s="182">
        <f t="shared" si="23"/>
        <v>48274</v>
      </c>
      <c r="M125" s="140">
        <v>112</v>
      </c>
      <c r="N125" s="148">
        <f t="shared" si="15"/>
        <v>100.46487697696551</v>
      </c>
      <c r="O125" s="183">
        <f t="shared" si="18"/>
        <v>0.28000000000000003</v>
      </c>
      <c r="P125" s="183">
        <f t="shared" si="19"/>
        <v>11.036849345317082</v>
      </c>
      <c r="Q125" s="183">
        <f t="shared" si="21"/>
        <v>11.32</v>
      </c>
      <c r="R125" s="183">
        <f t="shared" si="16"/>
        <v>89.428027631648433</v>
      </c>
    </row>
    <row r="126" spans="1:18" x14ac:dyDescent="0.35">
      <c r="A126" s="132">
        <f t="shared" si="22"/>
        <v>48305</v>
      </c>
      <c r="B126" s="133">
        <v>113</v>
      </c>
      <c r="C126" s="134">
        <f t="shared" si="12"/>
        <v>123.25904803755607</v>
      </c>
      <c r="D126" s="135">
        <f t="shared" si="13"/>
        <v>0.35</v>
      </c>
      <c r="E126" s="135">
        <f t="shared" si="17"/>
        <v>15.255239576164799</v>
      </c>
      <c r="F126" s="135">
        <f t="shared" si="20"/>
        <v>15.6</v>
      </c>
      <c r="G126" s="135">
        <f t="shared" si="14"/>
        <v>108.00380846139127</v>
      </c>
      <c r="L126" s="182">
        <f t="shared" si="23"/>
        <v>48305</v>
      </c>
      <c r="M126" s="140">
        <v>113</v>
      </c>
      <c r="N126" s="148">
        <f t="shared" si="15"/>
        <v>89.428027631648433</v>
      </c>
      <c r="O126" s="183">
        <f t="shared" si="18"/>
        <v>0.25</v>
      </c>
      <c r="P126" s="183">
        <f t="shared" si="19"/>
        <v>11.068120418462147</v>
      </c>
      <c r="Q126" s="183">
        <f t="shared" si="21"/>
        <v>11.32</v>
      </c>
      <c r="R126" s="183">
        <f t="shared" si="16"/>
        <v>78.35990721318629</v>
      </c>
    </row>
    <row r="127" spans="1:18" x14ac:dyDescent="0.35">
      <c r="A127" s="132">
        <f t="shared" si="22"/>
        <v>48335</v>
      </c>
      <c r="B127" s="133">
        <v>114</v>
      </c>
      <c r="C127" s="134">
        <f t="shared" si="12"/>
        <v>108.00380846139127</v>
      </c>
      <c r="D127" s="135">
        <f t="shared" si="13"/>
        <v>0.31</v>
      </c>
      <c r="E127" s="135">
        <f t="shared" si="17"/>
        <v>15.298462754963934</v>
      </c>
      <c r="F127" s="135">
        <f t="shared" si="20"/>
        <v>15.6</v>
      </c>
      <c r="G127" s="135">
        <f t="shared" si="14"/>
        <v>92.705345706427337</v>
      </c>
      <c r="L127" s="182">
        <f t="shared" si="23"/>
        <v>48335</v>
      </c>
      <c r="M127" s="140">
        <v>114</v>
      </c>
      <c r="N127" s="148">
        <f t="shared" si="15"/>
        <v>78.35990721318629</v>
      </c>
      <c r="O127" s="183">
        <f t="shared" si="18"/>
        <v>0.22</v>
      </c>
      <c r="P127" s="183">
        <f t="shared" si="19"/>
        <v>11.099480092981123</v>
      </c>
      <c r="Q127" s="183">
        <f t="shared" si="21"/>
        <v>11.32</v>
      </c>
      <c r="R127" s="183">
        <f t="shared" si="16"/>
        <v>67.260427120205165</v>
      </c>
    </row>
    <row r="128" spans="1:18" x14ac:dyDescent="0.35">
      <c r="A128" s="132">
        <f t="shared" si="22"/>
        <v>48366</v>
      </c>
      <c r="B128" s="133">
        <v>115</v>
      </c>
      <c r="C128" s="134">
        <f t="shared" si="12"/>
        <v>92.705345706427337</v>
      </c>
      <c r="D128" s="135">
        <f t="shared" si="13"/>
        <v>0.26</v>
      </c>
      <c r="E128" s="135">
        <f t="shared" si="17"/>
        <v>15.341808399436331</v>
      </c>
      <c r="F128" s="135">
        <f t="shared" si="20"/>
        <v>15.6</v>
      </c>
      <c r="G128" s="135">
        <f t="shared" si="14"/>
        <v>77.363537306991006</v>
      </c>
      <c r="L128" s="182">
        <f t="shared" si="23"/>
        <v>48366</v>
      </c>
      <c r="M128" s="140">
        <v>115</v>
      </c>
      <c r="N128" s="148">
        <f t="shared" si="15"/>
        <v>67.260427120205165</v>
      </c>
      <c r="O128" s="183">
        <f t="shared" si="18"/>
        <v>0.19</v>
      </c>
      <c r="P128" s="183">
        <f t="shared" si="19"/>
        <v>11.130928619911236</v>
      </c>
      <c r="Q128" s="183">
        <f t="shared" si="21"/>
        <v>11.32</v>
      </c>
      <c r="R128" s="183">
        <f t="shared" si="16"/>
        <v>56.129498500293927</v>
      </c>
    </row>
    <row r="129" spans="1:18" x14ac:dyDescent="0.35">
      <c r="A129" s="132">
        <f t="shared" si="22"/>
        <v>48396</v>
      </c>
      <c r="B129" s="133">
        <v>116</v>
      </c>
      <c r="C129" s="134">
        <f t="shared" si="12"/>
        <v>77.363537306991006</v>
      </c>
      <c r="D129" s="135">
        <f t="shared" si="13"/>
        <v>0.22</v>
      </c>
      <c r="E129" s="135">
        <f t="shared" si="17"/>
        <v>15.385276856568069</v>
      </c>
      <c r="F129" s="135">
        <f t="shared" si="20"/>
        <v>15.6</v>
      </c>
      <c r="G129" s="135">
        <f t="shared" si="14"/>
        <v>61.978260450422937</v>
      </c>
      <c r="L129" s="182">
        <f t="shared" si="23"/>
        <v>48396</v>
      </c>
      <c r="M129" s="140">
        <v>116</v>
      </c>
      <c r="N129" s="148">
        <f t="shared" si="15"/>
        <v>56.129498500293927</v>
      </c>
      <c r="O129" s="183">
        <f t="shared" si="18"/>
        <v>0.16</v>
      </c>
      <c r="P129" s="183">
        <f t="shared" si="19"/>
        <v>11.162466251000986</v>
      </c>
      <c r="Q129" s="183">
        <f t="shared" si="21"/>
        <v>11.32</v>
      </c>
      <c r="R129" s="183">
        <f t="shared" si="16"/>
        <v>44.967032249292942</v>
      </c>
    </row>
    <row r="130" spans="1:18" x14ac:dyDescent="0.35">
      <c r="A130" s="132">
        <f t="shared" si="22"/>
        <v>48427</v>
      </c>
      <c r="B130" s="133">
        <v>117</v>
      </c>
      <c r="C130" s="134">
        <f t="shared" si="12"/>
        <v>61.978260450422937</v>
      </c>
      <c r="D130" s="135">
        <f t="shared" si="13"/>
        <v>0.18</v>
      </c>
      <c r="E130" s="135">
        <f t="shared" si="17"/>
        <v>15.428868474328343</v>
      </c>
      <c r="F130" s="135">
        <f t="shared" si="20"/>
        <v>15.6</v>
      </c>
      <c r="G130" s="135">
        <f t="shared" si="14"/>
        <v>46.549391976094597</v>
      </c>
      <c r="L130" s="182">
        <f t="shared" si="23"/>
        <v>48427</v>
      </c>
      <c r="M130" s="140">
        <v>117</v>
      </c>
      <c r="N130" s="148">
        <f t="shared" si="15"/>
        <v>44.967032249292942</v>
      </c>
      <c r="O130" s="183">
        <f t="shared" si="18"/>
        <v>0.13</v>
      </c>
      <c r="P130" s="183">
        <f t="shared" si="19"/>
        <v>11.194093238712153</v>
      </c>
      <c r="Q130" s="183">
        <f t="shared" si="21"/>
        <v>11.32</v>
      </c>
      <c r="R130" s="183">
        <f t="shared" si="16"/>
        <v>33.772939010580785</v>
      </c>
    </row>
    <row r="131" spans="1:18" x14ac:dyDescent="0.35">
      <c r="A131" s="132">
        <f t="shared" si="22"/>
        <v>48458</v>
      </c>
      <c r="B131" s="133">
        <v>118</v>
      </c>
      <c r="C131" s="134">
        <f t="shared" si="12"/>
        <v>46.549391976094597</v>
      </c>
      <c r="D131" s="135">
        <f t="shared" si="13"/>
        <v>0.13</v>
      </c>
      <c r="E131" s="135">
        <f t="shared" si="17"/>
        <v>15.472583601672275</v>
      </c>
      <c r="F131" s="135">
        <f t="shared" si="20"/>
        <v>15.6</v>
      </c>
      <c r="G131" s="135">
        <f t="shared" si="14"/>
        <v>31.07680837442232</v>
      </c>
      <c r="L131" s="182">
        <f t="shared" si="23"/>
        <v>48458</v>
      </c>
      <c r="M131" s="140">
        <v>118</v>
      </c>
      <c r="N131" s="148">
        <f t="shared" si="15"/>
        <v>33.772939010580785</v>
      </c>
      <c r="O131" s="183">
        <f t="shared" si="18"/>
        <v>0.1</v>
      </c>
      <c r="P131" s="183">
        <f t="shared" si="19"/>
        <v>11.225809836221838</v>
      </c>
      <c r="Q131" s="183">
        <f t="shared" si="21"/>
        <v>11.32</v>
      </c>
      <c r="R131" s="183">
        <f t="shared" si="16"/>
        <v>22.547129174358947</v>
      </c>
    </row>
    <row r="132" spans="1:18" x14ac:dyDescent="0.35">
      <c r="A132" s="132">
        <f t="shared" si="22"/>
        <v>48488</v>
      </c>
      <c r="B132" s="133">
        <v>119</v>
      </c>
      <c r="C132" s="134">
        <f t="shared" si="12"/>
        <v>31.07680837442232</v>
      </c>
      <c r="D132" s="135">
        <f t="shared" si="13"/>
        <v>0.09</v>
      </c>
      <c r="E132" s="135">
        <f t="shared" si="17"/>
        <v>15.51642258854368</v>
      </c>
      <c r="F132" s="135">
        <f t="shared" si="20"/>
        <v>15.6</v>
      </c>
      <c r="G132" s="135">
        <f t="shared" si="14"/>
        <v>15.560385785878641</v>
      </c>
      <c r="L132" s="182">
        <f t="shared" si="23"/>
        <v>48488</v>
      </c>
      <c r="M132" s="140">
        <v>119</v>
      </c>
      <c r="N132" s="148">
        <f t="shared" si="15"/>
        <v>22.547129174358947</v>
      </c>
      <c r="O132" s="183">
        <f t="shared" si="18"/>
        <v>0.06</v>
      </c>
      <c r="P132" s="183">
        <f t="shared" si="19"/>
        <v>11.257616297424468</v>
      </c>
      <c r="Q132" s="183">
        <f t="shared" si="21"/>
        <v>11.32</v>
      </c>
      <c r="R132" s="183">
        <f t="shared" si="16"/>
        <v>11.289512876934479</v>
      </c>
    </row>
    <row r="133" spans="1:18" x14ac:dyDescent="0.35">
      <c r="A133" s="132">
        <f t="shared" si="22"/>
        <v>48519</v>
      </c>
      <c r="B133" s="133">
        <v>120</v>
      </c>
      <c r="C133" s="134">
        <f t="shared" si="12"/>
        <v>15.560385785878641</v>
      </c>
      <c r="D133" s="135">
        <f t="shared" si="13"/>
        <v>0.04</v>
      </c>
      <c r="E133" s="135">
        <f>C133-E9</f>
        <v>15.560385785878641</v>
      </c>
      <c r="F133" s="135">
        <f t="shared" si="20"/>
        <v>15.6</v>
      </c>
      <c r="G133" s="135">
        <f t="shared" si="14"/>
        <v>0</v>
      </c>
      <c r="L133" s="182">
        <f t="shared" si="23"/>
        <v>48519</v>
      </c>
      <c r="M133" s="140">
        <v>120</v>
      </c>
      <c r="N133" s="148">
        <f t="shared" si="15"/>
        <v>11.289512876934479</v>
      </c>
      <c r="O133" s="183">
        <f t="shared" si="18"/>
        <v>0.03</v>
      </c>
      <c r="P133" s="183">
        <f>N133-P9</f>
        <v>11.289512876934479</v>
      </c>
      <c r="Q133" s="183">
        <f>O133+P133</f>
        <v>11.319512876934478</v>
      </c>
      <c r="R133" s="183">
        <f t="shared" si="16"/>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5F25KTUSNP4X-205032580-156999</_dlc_DocId>
    <_dlc_DocIdUrl xmlns="d65e48b5-f38d-431e-9b4f-47403bf4583f">
      <Url>https://rkas.sharepoint.com/Kliendisuhted/_layouts/15/DocIdRedir.aspx?ID=5F25KTUSNP4X-205032580-156999</Url>
      <Description>5F25KTUSNP4X-205032580-156999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EC14EB-3813-4686-AE1F-8EC048DE5939}">
  <ds:schemaRefs>
    <ds:schemaRef ds:uri="http://schemas.microsoft.com/sharepoint/events"/>
  </ds:schemaRefs>
</ds:datastoreItem>
</file>

<file path=customXml/itemProps2.xml><?xml version="1.0" encoding="utf-8"?>
<ds:datastoreItem xmlns:ds="http://schemas.openxmlformats.org/officeDocument/2006/customXml" ds:itemID="{15CEAB9E-1899-4C74-AC49-AAFA88D8C3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0BFD4D-9204-4338-88F6-BEAB8192EA69}">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47F8BE6B-6E84-4D95-A093-3F7E2538EA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Lisa 3</vt:lpstr>
      <vt:lpstr>abitabel</vt:lpstr>
      <vt:lpstr>Annuiteedigraafik BIL_01.12</vt:lpstr>
      <vt:lpstr>Annuiteedigraafik BIL_lisanduv</vt:lpstr>
      <vt:lpstr>Annuiteedigraafik PT_01.12</vt:lpstr>
      <vt:lpstr>Annuiteedigraafik PT_lisanduv</vt:lpstr>
      <vt:lpstr>Annuiteedigraafik TS_01.12</vt:lpstr>
      <vt:lpstr>Annuiteedigraafik TS_lisanduv</vt:lpstr>
      <vt:lpstr>ERK lisa 6.1 tavasisustus</vt:lpstr>
      <vt:lpstr>TA lisa 6.2 PP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Kerli Kikojan</cp:lastModifiedBy>
  <cp:revision/>
  <dcterms:created xsi:type="dcterms:W3CDTF">2023-03-15T09:52:42Z</dcterms:created>
  <dcterms:modified xsi:type="dcterms:W3CDTF">2024-07-18T09:14:32Z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e7f16606-6776-48b9-b38f-7a0f5f506577</vt:lpwstr>
  </property>
</Properties>
</file>